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8505" windowHeight="4080" tabRatio="893" activeTab="4"/>
  </bookViews>
  <sheets>
    <sheet name="說明" sheetId="1" r:id="rId1"/>
    <sheet name="3業務報告" sheetId="2" r:id="rId2"/>
    <sheet name="4平衡表" sheetId="3" r:id="rId3"/>
    <sheet name="5餘絀表" sheetId="4" r:id="rId4"/>
    <sheet name="6基金及餘絀變動表" sheetId="5" r:id="rId5"/>
    <sheet name="9財產清冊" sheetId="6" r:id="rId6"/>
  </sheets>
  <definedNames>
    <definedName name="page1">#REF!</definedName>
    <definedName name="page2">#REF!</definedName>
    <definedName name="page3">#REF!</definedName>
    <definedName name="print4">#REF!</definedName>
  </definedNames>
  <calcPr fullCalcOnLoad="1"/>
</workbook>
</file>

<file path=xl/sharedStrings.xml><?xml version="1.0" encoding="utf-8"?>
<sst xmlns="http://schemas.openxmlformats.org/spreadsheetml/2006/main" count="176" uniqueCount="151">
  <si>
    <t>四、實施內容：</t>
  </si>
  <si>
    <t>計畫名稱</t>
  </si>
  <si>
    <t>五、經費來源：</t>
  </si>
  <si>
    <t>租金收入</t>
  </si>
  <si>
    <t>利息收入</t>
  </si>
  <si>
    <t>投資收益</t>
  </si>
  <si>
    <t>捐贈收入</t>
  </si>
  <si>
    <t>其他收入</t>
  </si>
  <si>
    <t xml:space="preserve">    收入合計</t>
  </si>
  <si>
    <t>科目</t>
  </si>
  <si>
    <t>本年度預算數</t>
  </si>
  <si>
    <t>本年度決算數</t>
  </si>
  <si>
    <t>上年度決算數</t>
  </si>
  <si>
    <t>金額</t>
  </si>
  <si>
    <t>﹪</t>
  </si>
  <si>
    <r>
      <t xml:space="preserve">    </t>
    </r>
    <r>
      <rPr>
        <sz val="12"/>
        <rFont val="標楷體"/>
        <family val="4"/>
      </rPr>
      <t>短期投資</t>
    </r>
  </si>
  <si>
    <t>差異數</t>
  </si>
  <si>
    <t>本年度</t>
  </si>
  <si>
    <t>上年度</t>
  </si>
  <si>
    <t>基金及餘絀</t>
  </si>
  <si>
    <t>平衡表</t>
  </si>
  <si>
    <t>金額</t>
  </si>
  <si>
    <t>稅前餘絀</t>
  </si>
  <si>
    <t>期初累積餘絀</t>
  </si>
  <si>
    <t>所得稅費用</t>
  </si>
  <si>
    <t>期末累積餘絀</t>
  </si>
  <si>
    <t>收    入：</t>
  </si>
  <si>
    <t>本期餘絀</t>
  </si>
  <si>
    <t>支    出：</t>
  </si>
  <si>
    <r>
      <t xml:space="preserve">        </t>
    </r>
    <r>
      <rPr>
        <sz val="12"/>
        <rFont val="標楷體"/>
        <family val="4"/>
      </rPr>
      <t>支出</t>
    </r>
    <r>
      <rPr>
        <sz val="12"/>
        <rFont val="標楷體"/>
        <family val="4"/>
      </rPr>
      <t>合計</t>
    </r>
  </si>
  <si>
    <t>備註</t>
  </si>
  <si>
    <t>　預付款項</t>
  </si>
  <si>
    <t>　　基金及餘絀合計</t>
  </si>
  <si>
    <t>收支餘絀表</t>
  </si>
  <si>
    <t>項　　　　　　　目</t>
  </si>
  <si>
    <t>流動資產</t>
  </si>
  <si>
    <t>流動負債</t>
  </si>
  <si>
    <t>　其他應收款</t>
  </si>
  <si>
    <t>單位：新台幣元</t>
  </si>
  <si>
    <t>資產</t>
  </si>
  <si>
    <t>資產總計</t>
  </si>
  <si>
    <t>　　流動負債合計</t>
  </si>
  <si>
    <t>　　負債合計</t>
  </si>
  <si>
    <t>　應收票據</t>
  </si>
  <si>
    <t>　應收帳款</t>
  </si>
  <si>
    <t>　存貨</t>
  </si>
  <si>
    <t>　其他流動資產</t>
  </si>
  <si>
    <t>　短期借款</t>
  </si>
  <si>
    <t>　應付票據</t>
  </si>
  <si>
    <t>　應付帳款</t>
  </si>
  <si>
    <t>　應付費用</t>
  </si>
  <si>
    <t>　預收款項</t>
  </si>
  <si>
    <t>　其他流動負債</t>
  </si>
  <si>
    <t>基金</t>
  </si>
  <si>
    <t>科目代號</t>
  </si>
  <si>
    <t>基金及長期投資</t>
  </si>
  <si>
    <r>
      <t xml:space="preserve">    </t>
    </r>
    <r>
      <rPr>
        <sz val="12"/>
        <rFont val="標楷體"/>
        <family val="4"/>
      </rPr>
      <t>長</t>
    </r>
    <r>
      <rPr>
        <sz val="12"/>
        <rFont val="標楷體"/>
        <family val="4"/>
      </rPr>
      <t>期投資</t>
    </r>
  </si>
  <si>
    <r>
      <t xml:space="preserve">    </t>
    </r>
    <r>
      <rPr>
        <sz val="12"/>
        <rFont val="標楷體"/>
        <family val="4"/>
      </rPr>
      <t>銀行存款</t>
    </r>
  </si>
  <si>
    <t>　現金</t>
  </si>
  <si>
    <t xml:space="preserve">      流動資產小計</t>
  </si>
  <si>
    <t xml:space="preserve">      基金及長期投資小計</t>
  </si>
  <si>
    <t>固定資產</t>
  </si>
  <si>
    <t>其他資產</t>
  </si>
  <si>
    <t>　未攤銷費用</t>
  </si>
  <si>
    <r>
      <t xml:space="preserve">    </t>
    </r>
    <r>
      <rPr>
        <sz val="12"/>
        <rFont val="標楷體"/>
        <family val="4"/>
      </rPr>
      <t>存出保證金</t>
    </r>
  </si>
  <si>
    <t xml:space="preserve">      其他資產小計</t>
  </si>
  <si>
    <t>　其他應付款</t>
  </si>
  <si>
    <t>　代收款項</t>
  </si>
  <si>
    <t>出售資產收入</t>
  </si>
  <si>
    <t>人事費用</t>
  </si>
  <si>
    <t>行政費用</t>
  </si>
  <si>
    <t>業務費用</t>
  </si>
  <si>
    <t>利息支出</t>
  </si>
  <si>
    <t>投資損失</t>
  </si>
  <si>
    <t>出售資產損失</t>
  </si>
  <si>
    <t>其他支出</t>
  </si>
  <si>
    <t>/12/31</t>
  </si>
  <si>
    <t>捐贈支出</t>
  </si>
  <si>
    <t>基金及餘絀合計</t>
  </si>
  <si>
    <t>基金及餘絀變動表</t>
  </si>
  <si>
    <t>補助收入</t>
  </si>
  <si>
    <t>項目</t>
  </si>
  <si>
    <t>計畫內容</t>
  </si>
  <si>
    <t>三、業務項目：（請參酌基金會章程的業務項目）</t>
  </si>
  <si>
    <t>二、目的：（請依實際狀況填寫）</t>
  </si>
  <si>
    <t>一、計劃依據：（請填入基金會章程的宗旨）</t>
  </si>
  <si>
    <t>本年度決算與本年度
預算比較</t>
  </si>
  <si>
    <t>本年度決算與上年度
決算比較</t>
  </si>
  <si>
    <t>董事長：　　　　　　　　執行長：　　　　　　　　部門主管：　　　　　　　　製表人：</t>
  </si>
  <si>
    <t>實際經費</t>
  </si>
  <si>
    <t>實際發生日期</t>
  </si>
  <si>
    <t>填表說明：請依實際狀況填寫；藍色格內數字自動算出，無需填列。</t>
  </si>
  <si>
    <t>填表說明：請將兩年度之平衡表金額填入空白處；藍色格內數字自動算出，無需填列。</t>
  </si>
  <si>
    <t>填表說明：</t>
  </si>
  <si>
    <t>累積餘絀-非保留款</t>
  </si>
  <si>
    <r>
      <t>2.前期有奉准保留結餘者，填列本表請注意：本期餘絀</t>
    </r>
    <r>
      <rPr>
        <sz val="11"/>
        <color indexed="10"/>
        <rFont val="新細明體"/>
        <family val="1"/>
      </rPr>
      <t>不含</t>
    </r>
    <r>
      <rPr>
        <sz val="11"/>
        <rFont val="新細明體"/>
        <family val="1"/>
      </rPr>
      <t>前期保留款。</t>
    </r>
  </si>
  <si>
    <r>
      <t>累積餘絀-</t>
    </r>
    <r>
      <rPr>
        <sz val="12"/>
        <rFont val="標楷體"/>
        <family val="4"/>
      </rPr>
      <t>保留款</t>
    </r>
  </si>
  <si>
    <r>
      <t>1.此表旨在表達</t>
    </r>
    <r>
      <rPr>
        <sz val="11"/>
        <color indexed="10"/>
        <rFont val="新細明體"/>
        <family val="1"/>
      </rPr>
      <t>本年度</t>
    </r>
    <r>
      <rPr>
        <sz val="11"/>
        <rFont val="新細明體"/>
        <family val="1"/>
      </rPr>
      <t>收支餘絀。</t>
    </r>
  </si>
  <si>
    <t>3.藍色格內數字自動算出，無需填列。</t>
  </si>
  <si>
    <t>藍色格內數字自動算出，無需填列。</t>
  </si>
  <si>
    <t>年度業務報告書</t>
  </si>
  <si>
    <t>年1月1日餘額</t>
  </si>
  <si>
    <t>年12月31日累積餘額</t>
  </si>
  <si>
    <t>年度本期餘絀</t>
  </si>
  <si>
    <r>
      <t>（註）受託經營政府館舍之基金會，請使用「</t>
    </r>
    <r>
      <rPr>
        <sz val="16"/>
        <color indexed="12"/>
        <rFont val="標楷體"/>
        <family val="4"/>
      </rPr>
      <t>5（館）餘絀表</t>
    </r>
    <r>
      <rPr>
        <sz val="16"/>
        <color indexed="10"/>
        <rFont val="標楷體"/>
        <family val="4"/>
      </rPr>
      <t>」</t>
    </r>
  </si>
  <si>
    <r>
      <t>（註）受託經營政府館舍之基金會，請使用「</t>
    </r>
    <r>
      <rPr>
        <sz val="16"/>
        <color indexed="12"/>
        <rFont val="標楷體"/>
        <family val="4"/>
      </rPr>
      <t>4（館）平衡表</t>
    </r>
    <r>
      <rPr>
        <sz val="16"/>
        <color indexed="10"/>
        <rFont val="標楷體"/>
        <family val="4"/>
      </rPr>
      <t>」</t>
    </r>
  </si>
  <si>
    <t>各表格的表頭（基金會名稱、年度）已設定連結</t>
  </si>
  <si>
    <t>連結來源為「1業務計畫」及「3業務報告」表頭劃底線處</t>
  </si>
  <si>
    <t>共11張，含經營館舍基金會的特殊需求表格</t>
  </si>
  <si>
    <t>一、範本修正：</t>
  </si>
  <si>
    <t>三、填表說明：</t>
  </si>
  <si>
    <t>二、財報表格：</t>
  </si>
  <si>
    <t>填表說明：1.前期無奉准保留結餘者，「累積餘絀-保留款」一欄均為0；藍色格內數字自動算出，無需填列。</t>
  </si>
  <si>
    <t>負債、基金及餘絀總計</t>
  </si>
  <si>
    <t>負債、基金及餘絀</t>
  </si>
  <si>
    <t>餘絀</t>
  </si>
  <si>
    <t>前期累積餘絀-保留款本期使用數</t>
  </si>
  <si>
    <t>　累積餘絀-保留款</t>
  </si>
  <si>
    <t>　累積餘絀-非保留款</t>
  </si>
  <si>
    <t>種類</t>
  </si>
  <si>
    <t>名稱</t>
  </si>
  <si>
    <t>單位</t>
  </si>
  <si>
    <t>數量</t>
  </si>
  <si>
    <t>金額（新台幣）</t>
  </si>
  <si>
    <r>
      <t>備註
（登記名義人</t>
    </r>
    <r>
      <rPr>
        <sz val="12"/>
        <rFont val="Times New Roman"/>
        <family val="1"/>
      </rPr>
      <t>/</t>
    </r>
    <r>
      <rPr>
        <sz val="12"/>
        <rFont val="標楷體"/>
        <family val="4"/>
      </rPr>
      <t>所在位置</t>
    </r>
    <r>
      <rPr>
        <sz val="12"/>
        <rFont val="Times New Roman"/>
        <family val="1"/>
      </rPr>
      <t>/</t>
    </r>
    <r>
      <rPr>
        <sz val="12"/>
        <rFont val="標楷體"/>
        <family val="4"/>
      </rPr>
      <t>存放機關</t>
    </r>
    <r>
      <rPr>
        <sz val="12"/>
        <rFont val="Times New Roman"/>
        <family val="1"/>
      </rPr>
      <t>/</t>
    </r>
    <r>
      <rPr>
        <sz val="12"/>
        <rFont val="標楷體"/>
        <family val="4"/>
      </rPr>
      <t>檢附之證明文件）</t>
    </r>
  </si>
  <si>
    <t>不動產</t>
  </si>
  <si>
    <t>土地</t>
  </si>
  <si>
    <t>動產</t>
  </si>
  <si>
    <t>現金</t>
  </si>
  <si>
    <t>元</t>
  </si>
  <si>
    <t>定期存款</t>
  </si>
  <si>
    <t>現金總額</t>
  </si>
  <si>
    <r>
      <t>（註）受託經營政府館舍之基金會，填寫本表後，請續填「</t>
    </r>
    <r>
      <rPr>
        <sz val="16"/>
        <color indexed="12"/>
        <rFont val="標楷體"/>
        <family val="4"/>
      </rPr>
      <t>9（館）財產清冊</t>
    </r>
    <r>
      <rPr>
        <sz val="16"/>
        <color indexed="10"/>
        <rFont val="標楷體"/>
        <family val="4"/>
      </rPr>
      <t>」</t>
    </r>
  </si>
  <si>
    <t>財產清冊</t>
  </si>
  <si>
    <t>　基金(投資)</t>
  </si>
  <si>
    <t>　基金(設立)</t>
  </si>
  <si>
    <r>
      <t>9</t>
    </r>
    <r>
      <rPr>
        <sz val="12"/>
        <rFont val="標楷體"/>
        <family val="4"/>
      </rPr>
      <t>9.11.10</t>
    </r>
  </si>
  <si>
    <t>1、至相關單位巡迴演講，使資訊較為缺乏的地區也能了解並利用開放式課程。</t>
  </si>
  <si>
    <t>1、 以促進國內外奇幻文學及其周邊衍生文化之出版、傳播與發展為出發點，結合中外學者專家與奇幻文學作家之力量推廣相關文化工作，以增進奇幻文學文化交流。建構本土奇幻文學環境，主辦或協辦各種奇幻文學之演講、學術研討會、座談會或發表會。獎勵及贊助各級學校、文化機構，以策劃及推廣培育奇幻文學創作人才之相關創作計劃及活動。
2、 以推廣開放原始碼、公開分享創作與知識之文化為出發點，主辦或協辦各種演講、學術研討會、座談會或發表會。
3、 引進各種以開放精神所創作及分享之各式世界級課程或著作加以推廣及翻譯成中文，以知識份子義務回饋之精神與華人世界共享。
4、 促進公開分享創作與知識之網路社群，並與國際間公開分享創作與知識之文化機構交流。
5、 促進與大專院校合作，推廣應用以開放精神所創作及分享之各式課程或著作。
6、其他符合本基金會設立宗旨之相關公益性文化藝術活動。</t>
  </si>
  <si>
    <t>2、網站會持續放上新的課程。</t>
  </si>
  <si>
    <t>銀行存款</t>
  </si>
  <si>
    <t>生財器具</t>
  </si>
  <si>
    <t>其他</t>
  </si>
  <si>
    <t>本基金會以促進國內外奇幻藝術及文化之發展、推廣開放資源、知識分享之文化與行動，引進各式開放知識為宗旨。</t>
  </si>
  <si>
    <t>開放式課程計劃推廣活動</t>
  </si>
  <si>
    <t>巡迴演講、翻譯計畫</t>
  </si>
  <si>
    <t>人事行政費用</t>
  </si>
  <si>
    <t>人事行政等支出</t>
  </si>
  <si>
    <t>99/1~99/12</t>
  </si>
  <si>
    <t>99/1~99/12</t>
  </si>
  <si>
    <t>財團法人奇幻文化藝術基金會</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</si>
</sst>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0_);\(#,##0\)"/>
    <numFmt numFmtId="183" formatCode="_-* #,##0_-;\-* #,##0_-;_-* &quot;-&quot;??_-;_-@_-"/>
    <numFmt numFmtId="184" formatCode="&quot;$&quot;#,##0_);[Red]\(&quot;$&quot;#,##0\)"/>
    <numFmt numFmtId="185" formatCode="_(* #,##0_);_(* \(#,##0\);_(* &quot;-&quot;??_);_(@_)"/>
    <numFmt numFmtId="186" formatCode="_(&quot;$&quot;* #,##0_);_(&quot;$&quot;* \(#,##0\);_(&quot;$&quot;* &quot;-&quot;_);_(@_)"/>
    <numFmt numFmtId="187" formatCode="_(* #,##0_);_(* \(#,##0\);_(* &quot;-&quot;_);_(@_)"/>
    <numFmt numFmtId="188" formatCode="_-&quot;$&quot;* #,##0_-;\-&quot;$&quot;* #,##0_-;_-&quot;$&quot;* &quot;-&quot;??_-;_-@_-"/>
    <numFmt numFmtId="189" formatCode="_(* #,##0.00_);_(* \(#,##0.00\);_(* &quot;-&quot;??_);_(@_)"/>
    <numFmt numFmtId="190" formatCode="_(&quot;$&quot;* #,##0_);_(&quot;$&quot;* \(#,##0\);_(&quot;$&quot;* &quot;-&quot;??_);_(@_)"/>
    <numFmt numFmtId="191" formatCode="m&quot;月&quot;d&quot;日&quot;"/>
    <numFmt numFmtId="192" formatCode="[$-404]e&quot;年&quot;m&quot;月&quot;d&quot;日&quot;;@"/>
    <numFmt numFmtId="193" formatCode="_-* #,##0.0_-;\-* #,##0.0_-;_-* &quot;-&quot;??_-;_-@_-"/>
    <numFmt numFmtId="194" formatCode="#,##0_ "/>
    <numFmt numFmtId="195" formatCode="#,##0;[Red]#,##0"/>
  </numFmts>
  <fonts count="55">
    <font>
      <sz val="12"/>
      <name val="標楷體"/>
      <family val="4"/>
    </font>
    <font>
      <sz val="9"/>
      <name val="標楷體"/>
      <family val="4"/>
    </font>
    <font>
      <sz val="9"/>
      <name val="新細明體"/>
      <family val="1"/>
    </font>
    <font>
      <b/>
      <sz val="12"/>
      <name val="標楷體"/>
      <family val="4"/>
    </font>
    <font>
      <sz val="12"/>
      <name val="Times New Roman"/>
      <family val="1"/>
    </font>
    <font>
      <sz val="12"/>
      <name val="新細明體"/>
      <family val="1"/>
    </font>
    <font>
      <u val="single"/>
      <sz val="12"/>
      <color indexed="12"/>
      <name val="標楷體"/>
      <family val="4"/>
    </font>
    <font>
      <u val="single"/>
      <sz val="12"/>
      <color indexed="36"/>
      <name val="標楷體"/>
      <family val="4"/>
    </font>
    <font>
      <b/>
      <sz val="12"/>
      <name val="新細明體"/>
      <family val="1"/>
    </font>
    <font>
      <sz val="9"/>
      <name val="細明體"/>
      <family val="3"/>
    </font>
    <font>
      <sz val="12"/>
      <color indexed="10"/>
      <name val="Times New Roman"/>
      <family val="1"/>
    </font>
    <font>
      <sz val="16"/>
      <name val="標楷體"/>
      <family val="4"/>
    </font>
    <font>
      <b/>
      <sz val="16"/>
      <name val="標楷體"/>
      <family val="4"/>
    </font>
    <font>
      <b/>
      <u val="single"/>
      <sz val="16"/>
      <name val="標楷體"/>
      <family val="4"/>
    </font>
    <font>
      <sz val="16"/>
      <color indexed="10"/>
      <name val="標楷體"/>
      <family val="4"/>
    </font>
    <font>
      <sz val="11"/>
      <name val="新細明體"/>
      <family val="1"/>
    </font>
    <font>
      <sz val="11"/>
      <color indexed="10"/>
      <name val="新細明體"/>
      <family val="1"/>
    </font>
    <font>
      <sz val="12"/>
      <color indexed="9"/>
      <name val="Times New Roman"/>
      <family val="1"/>
    </font>
    <font>
      <sz val="16"/>
      <color indexed="12"/>
      <name val="標楷體"/>
      <family val="4"/>
    </font>
    <font>
      <b/>
      <sz val="12"/>
      <name val="Times New Roman"/>
      <family val="1"/>
    </font>
    <font>
      <sz val="12"/>
      <color indexed="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1"/>
        <bgColor indexed="64"/>
      </patternFill>
    </fill>
    <fill>
      <patternFill patternType="solid">
        <fgColor indexed="9"/>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 fillId="0" borderId="0">
      <alignment/>
      <protection/>
    </xf>
    <xf numFmtId="43" fontId="0" fillId="0" borderId="0" applyFont="0" applyFill="0" applyBorder="0" applyAlignment="0" applyProtection="0"/>
    <xf numFmtId="41" fontId="0" fillId="0" borderId="0" applyFont="0" applyFill="0" applyBorder="0" applyAlignment="0" applyProtection="0"/>
    <xf numFmtId="187" fontId="4" fillId="0" borderId="0" applyFont="0" applyFill="0" applyBorder="0" applyAlignment="0" applyProtection="0"/>
    <xf numFmtId="189" fontId="4" fillId="0" borderId="0" applyFont="0" applyFill="0" applyBorder="0" applyAlignment="0" applyProtection="0"/>
    <xf numFmtId="0" fontId="7" fillId="0" borderId="0" applyNumberFormat="0" applyFill="0" applyBorder="0" applyAlignment="0" applyProtection="0"/>
    <xf numFmtId="0" fontId="40" fillId="20" borderId="0" applyNumberFormat="0" applyBorder="0" applyAlignment="0" applyProtection="0"/>
    <xf numFmtId="0" fontId="41" fillId="0" borderId="1" applyNumberFormat="0" applyFill="0" applyAlignment="0" applyProtection="0"/>
    <xf numFmtId="0" fontId="42" fillId="21" borderId="0" applyNumberFormat="0" applyBorder="0" applyAlignment="0" applyProtection="0"/>
    <xf numFmtId="9" fontId="0" fillId="0" borderId="0" applyFont="0" applyFill="0" applyBorder="0" applyAlignment="0" applyProtection="0"/>
    <xf numFmtId="0" fontId="4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86" fontId="4" fillId="0" borderId="0" applyFont="0" applyFill="0" applyBorder="0" applyAlignment="0" applyProtection="0"/>
    <xf numFmtId="0" fontId="44"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45"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2" applyNumberFormat="0" applyAlignment="0" applyProtection="0"/>
    <xf numFmtId="0" fontId="51" fillId="22" borderId="8" applyNumberFormat="0" applyAlignment="0" applyProtection="0"/>
    <xf numFmtId="0" fontId="52" fillId="31" borderId="9" applyNumberFormat="0" applyAlignment="0" applyProtection="0"/>
    <xf numFmtId="0" fontId="53" fillId="32" borderId="0" applyNumberFormat="0" applyBorder="0" applyAlignment="0" applyProtection="0"/>
    <xf numFmtId="0" fontId="54" fillId="0" borderId="0" applyNumberFormat="0" applyFill="0" applyBorder="0" applyAlignment="0" applyProtection="0"/>
  </cellStyleXfs>
  <cellXfs count="220">
    <xf numFmtId="0" fontId="0" fillId="0" borderId="0" xfId="0" applyAlignment="1">
      <alignment/>
    </xf>
    <xf numFmtId="0" fontId="0" fillId="0" borderId="0" xfId="0" applyAlignment="1">
      <alignment horizontal="center"/>
    </xf>
    <xf numFmtId="0" fontId="4" fillId="0" borderId="0" xfId="0" applyFont="1" applyAlignment="1">
      <alignment/>
    </xf>
    <xf numFmtId="0" fontId="0" fillId="0" borderId="10" xfId="0" applyFont="1" applyBorder="1" applyAlignment="1">
      <alignment horizontal="center"/>
    </xf>
    <xf numFmtId="0" fontId="0" fillId="0" borderId="0" xfId="33" applyFont="1" applyAlignment="1">
      <alignment/>
      <protection/>
    </xf>
    <xf numFmtId="0" fontId="0" fillId="0" borderId="0" xfId="33" applyFont="1">
      <alignment/>
      <protection/>
    </xf>
    <xf numFmtId="0" fontId="0" fillId="0" borderId="11" xfId="33" applyFont="1" applyBorder="1" applyAlignment="1">
      <alignment horizontal="distributed"/>
      <protection/>
    </xf>
    <xf numFmtId="0" fontId="0" fillId="0" borderId="11" xfId="33" applyFont="1" applyBorder="1" applyAlignment="1">
      <alignment horizontal="center"/>
      <protection/>
    </xf>
    <xf numFmtId="184" fontId="0" fillId="0" borderId="0" xfId="33" applyNumberFormat="1" applyFont="1">
      <alignment/>
      <protection/>
    </xf>
    <xf numFmtId="0" fontId="0" fillId="0" borderId="0" xfId="33" applyFont="1" applyAlignment="1" quotePrefix="1">
      <alignment horizontal="left"/>
      <protection/>
    </xf>
    <xf numFmtId="186" fontId="0" fillId="0" borderId="0" xfId="46" applyFont="1" applyBorder="1" applyAlignment="1">
      <alignment/>
    </xf>
    <xf numFmtId="0" fontId="4" fillId="0" borderId="0" xfId="33" applyFont="1">
      <alignment/>
      <protection/>
    </xf>
    <xf numFmtId="0" fontId="5" fillId="0" borderId="0" xfId="33" applyFont="1">
      <alignment/>
      <protection/>
    </xf>
    <xf numFmtId="0" fontId="5" fillId="0" borderId="0" xfId="33" applyFont="1" applyBorder="1">
      <alignment/>
      <protection/>
    </xf>
    <xf numFmtId="0" fontId="0" fillId="0" borderId="0" xfId="33" applyFont="1" applyBorder="1" applyAlignment="1">
      <alignment vertical="center"/>
      <protection/>
    </xf>
    <xf numFmtId="186" fontId="0" fillId="0" borderId="0" xfId="46" applyFont="1" applyBorder="1" applyAlignment="1">
      <alignment vertical="center"/>
    </xf>
    <xf numFmtId="0" fontId="0" fillId="0" borderId="0" xfId="33" applyFont="1" applyBorder="1" applyAlignment="1">
      <alignment horizontal="center" vertical="center"/>
      <protection/>
    </xf>
    <xf numFmtId="3" fontId="4" fillId="0" borderId="0" xfId="33" applyNumberFormat="1" applyFont="1">
      <alignment/>
      <protection/>
    </xf>
    <xf numFmtId="3" fontId="4" fillId="0" borderId="0" xfId="33" applyNumberFormat="1" applyFont="1" applyBorder="1">
      <alignment/>
      <protection/>
    </xf>
    <xf numFmtId="187" fontId="4" fillId="0" borderId="0" xfId="36" applyFont="1" applyBorder="1" applyAlignment="1">
      <alignment/>
    </xf>
    <xf numFmtId="0" fontId="3" fillId="0" borderId="0" xfId="33" applyFont="1">
      <alignment/>
      <protection/>
    </xf>
    <xf numFmtId="0" fontId="0" fillId="0" borderId="11" xfId="33" applyFont="1" applyBorder="1" applyAlignment="1">
      <alignment horizontal="center" vertical="center"/>
      <protection/>
    </xf>
    <xf numFmtId="0" fontId="8" fillId="0" borderId="0" xfId="33" applyFont="1">
      <alignment/>
      <protection/>
    </xf>
    <xf numFmtId="0" fontId="3" fillId="0" borderId="0" xfId="33" applyFont="1" applyAlignment="1">
      <alignment/>
      <protection/>
    </xf>
    <xf numFmtId="0" fontId="3" fillId="0" borderId="0" xfId="33" applyFont="1" applyAlignment="1">
      <alignment horizontal="right"/>
      <protection/>
    </xf>
    <xf numFmtId="189" fontId="3" fillId="0" borderId="0" xfId="37" applyFont="1" applyAlignment="1">
      <alignment horizontal="right"/>
    </xf>
    <xf numFmtId="0" fontId="4" fillId="0" borderId="0" xfId="33" applyFont="1" applyAlignment="1">
      <alignment horizontal="left"/>
      <protection/>
    </xf>
    <xf numFmtId="0" fontId="4" fillId="0" borderId="0" xfId="0" applyFont="1" applyAlignment="1">
      <alignment horizontal="left"/>
    </xf>
    <xf numFmtId="182" fontId="3" fillId="0" borderId="0" xfId="33" applyNumberFormat="1" applyFont="1" applyAlignment="1">
      <alignment horizontal="center"/>
      <protection/>
    </xf>
    <xf numFmtId="0" fontId="4" fillId="0" borderId="0" xfId="0" applyFont="1" applyBorder="1" applyAlignment="1">
      <alignment/>
    </xf>
    <xf numFmtId="185" fontId="4" fillId="0" borderId="0" xfId="34" applyNumberFormat="1" applyFont="1" applyBorder="1" applyAlignment="1">
      <alignment/>
    </xf>
    <xf numFmtId="182" fontId="4" fillId="0" borderId="0" xfId="34" applyNumberFormat="1" applyFont="1" applyBorder="1" applyAlignment="1">
      <alignment/>
    </xf>
    <xf numFmtId="182" fontId="4" fillId="0" borderId="0" xfId="46" applyNumberFormat="1" applyFont="1" applyBorder="1" applyAlignment="1">
      <alignment vertical="center"/>
    </xf>
    <xf numFmtId="182" fontId="4" fillId="0" borderId="0" xfId="33" applyNumberFormat="1" applyFont="1" applyBorder="1" applyAlignment="1">
      <alignment vertical="center"/>
      <protection/>
    </xf>
    <xf numFmtId="182" fontId="10" fillId="0" borderId="0" xfId="33" applyNumberFormat="1" applyFont="1">
      <alignment/>
      <protection/>
    </xf>
    <xf numFmtId="182" fontId="10" fillId="0" borderId="0" xfId="45" applyNumberFormat="1" applyFont="1" applyBorder="1" applyAlignment="1">
      <alignment/>
    </xf>
    <xf numFmtId="182" fontId="4" fillId="0" borderId="0" xfId="33" applyNumberFormat="1" applyFont="1">
      <alignment/>
      <protection/>
    </xf>
    <xf numFmtId="183" fontId="4" fillId="0" borderId="0" xfId="34" applyNumberFormat="1" applyFont="1" applyAlignment="1">
      <alignment/>
    </xf>
    <xf numFmtId="189" fontId="4" fillId="0" borderId="0" xfId="36" applyNumberFormat="1" applyFont="1" applyBorder="1" applyAlignment="1">
      <alignment/>
    </xf>
    <xf numFmtId="185" fontId="4" fillId="0" borderId="0" xfId="46" applyNumberFormat="1" applyFont="1" applyAlignment="1">
      <alignment/>
    </xf>
    <xf numFmtId="185" fontId="4" fillId="0" borderId="0" xfId="33" applyNumberFormat="1" applyFont="1">
      <alignment/>
      <protection/>
    </xf>
    <xf numFmtId="185" fontId="4" fillId="0" borderId="0" xfId="36" applyNumberFormat="1" applyFont="1" applyBorder="1" applyAlignment="1">
      <alignment/>
    </xf>
    <xf numFmtId="185" fontId="4" fillId="0" borderId="0" xfId="46" applyNumberFormat="1" applyFont="1" applyBorder="1" applyAlignment="1">
      <alignment vertical="center"/>
    </xf>
    <xf numFmtId="185" fontId="4" fillId="0" borderId="11" xfId="36" applyNumberFormat="1" applyFont="1" applyBorder="1" applyAlignment="1">
      <alignment vertical="center"/>
    </xf>
    <xf numFmtId="185" fontId="4" fillId="0" borderId="0" xfId="36" applyNumberFormat="1" applyFont="1" applyBorder="1" applyAlignment="1">
      <alignment vertical="center"/>
    </xf>
    <xf numFmtId="188" fontId="4" fillId="0" borderId="0" xfId="46" applyNumberFormat="1" applyFont="1" applyBorder="1" applyAlignment="1">
      <alignment/>
    </xf>
    <xf numFmtId="188" fontId="4" fillId="0" borderId="0" xfId="44" applyNumberFormat="1" applyFont="1" applyBorder="1" applyAlignment="1">
      <alignment/>
    </xf>
    <xf numFmtId="0" fontId="0" fillId="0" borderId="0" xfId="0" applyFont="1" applyAlignment="1">
      <alignment horizontal="left"/>
    </xf>
    <xf numFmtId="0" fontId="0" fillId="0" borderId="0" xfId="33" applyFont="1">
      <alignment/>
      <protection/>
    </xf>
    <xf numFmtId="182" fontId="0" fillId="0" borderId="0" xfId="33" applyNumberFormat="1" applyFont="1">
      <alignment/>
      <protection/>
    </xf>
    <xf numFmtId="182" fontId="0" fillId="0" borderId="11" xfId="33" applyNumberFormat="1" applyFont="1" applyBorder="1" applyAlignment="1">
      <alignment horizontal="center"/>
      <protection/>
    </xf>
    <xf numFmtId="182" fontId="0" fillId="0" borderId="0" xfId="33" applyNumberFormat="1" applyFont="1" applyBorder="1" applyAlignment="1">
      <alignment horizontal="center"/>
      <protection/>
    </xf>
    <xf numFmtId="0" fontId="0" fillId="0" borderId="0" xfId="0" applyFont="1" applyAlignment="1">
      <alignment/>
    </xf>
    <xf numFmtId="0" fontId="0" fillId="0" borderId="0" xfId="0" applyFont="1" applyBorder="1" applyAlignment="1">
      <alignment horizontal="distributed"/>
    </xf>
    <xf numFmtId="0" fontId="0" fillId="0" borderId="0" xfId="0" applyFont="1" applyBorder="1" applyAlignment="1">
      <alignment/>
    </xf>
    <xf numFmtId="0" fontId="0" fillId="0" borderId="0" xfId="0" applyFont="1" applyAlignment="1">
      <alignment horizontal="center"/>
    </xf>
    <xf numFmtId="41" fontId="4" fillId="0" borderId="0" xfId="35" applyFont="1" applyAlignment="1">
      <alignment/>
    </xf>
    <xf numFmtId="41" fontId="4" fillId="0" borderId="0" xfId="35" applyFont="1" applyBorder="1" applyAlignment="1">
      <alignment/>
    </xf>
    <xf numFmtId="0" fontId="0" fillId="0" borderId="0" xfId="0" applyNumberFormat="1" applyFont="1" applyFill="1" applyBorder="1" applyAlignment="1" applyProtection="1">
      <alignment horizontal="left" vertical="center"/>
      <protection/>
    </xf>
    <xf numFmtId="190" fontId="4" fillId="0" borderId="0" xfId="44" applyNumberFormat="1" applyFont="1" applyBorder="1" applyAlignment="1">
      <alignment/>
    </xf>
    <xf numFmtId="0" fontId="0" fillId="0" borderId="10" xfId="0" applyBorder="1" applyAlignment="1">
      <alignment/>
    </xf>
    <xf numFmtId="182" fontId="4" fillId="0" borderId="0" xfId="35" applyNumberFormat="1" applyFont="1" applyAlignment="1">
      <alignment/>
    </xf>
    <xf numFmtId="182" fontId="4" fillId="0" borderId="11" xfId="35" applyNumberFormat="1" applyFont="1" applyBorder="1" applyAlignment="1">
      <alignment/>
    </xf>
    <xf numFmtId="0" fontId="0" fillId="0" borderId="0" xfId="0" applyFont="1" applyAlignment="1">
      <alignment horizontal="left"/>
    </xf>
    <xf numFmtId="0" fontId="0" fillId="0" borderId="10" xfId="0" applyBorder="1" applyAlignment="1">
      <alignment horizontal="center"/>
    </xf>
    <xf numFmtId="0" fontId="11" fillId="0" borderId="0" xfId="0" applyFont="1" applyAlignment="1">
      <alignment/>
    </xf>
    <xf numFmtId="182" fontId="0" fillId="0" borderId="0" xfId="33" applyNumberFormat="1" applyFont="1" applyBorder="1" applyAlignment="1">
      <alignment/>
      <protection/>
    </xf>
    <xf numFmtId="0" fontId="0" fillId="0" borderId="0" xfId="33" applyFont="1" applyAlignment="1">
      <alignment horizontal="center" wrapText="1"/>
      <protection/>
    </xf>
    <xf numFmtId="0" fontId="0" fillId="0" borderId="11" xfId="33" applyFont="1" applyBorder="1" applyAlignment="1">
      <alignment horizontal="center" wrapText="1"/>
      <protection/>
    </xf>
    <xf numFmtId="0" fontId="0" fillId="0" borderId="12" xfId="33" applyFont="1" applyBorder="1" applyAlignment="1">
      <alignment horizontal="center" wrapText="1"/>
      <protection/>
    </xf>
    <xf numFmtId="0" fontId="0" fillId="0" borderId="0" xfId="33" applyFont="1" applyAlignment="1">
      <alignment horizontal="distributed" vertical="distributed"/>
      <protection/>
    </xf>
    <xf numFmtId="190" fontId="4" fillId="33" borderId="0" xfId="44" applyNumberFormat="1" applyFont="1" applyFill="1" applyBorder="1" applyAlignment="1">
      <alignment/>
    </xf>
    <xf numFmtId="0" fontId="0" fillId="33" borderId="0" xfId="33" applyFont="1" applyFill="1">
      <alignment/>
      <protection/>
    </xf>
    <xf numFmtId="41" fontId="4" fillId="33" borderId="12" xfId="35" applyFont="1" applyFill="1" applyBorder="1" applyAlignment="1">
      <alignment/>
    </xf>
    <xf numFmtId="0" fontId="4" fillId="33" borderId="0" xfId="0" applyFont="1" applyFill="1" applyAlignment="1">
      <alignment/>
    </xf>
    <xf numFmtId="0" fontId="0" fillId="0" borderId="0" xfId="33" applyFont="1" applyBorder="1" applyAlignment="1">
      <alignment horizontal="center"/>
      <protection/>
    </xf>
    <xf numFmtId="3" fontId="4" fillId="33" borderId="0" xfId="33" applyNumberFormat="1" applyFont="1" applyFill="1">
      <alignment/>
      <protection/>
    </xf>
    <xf numFmtId="10" fontId="4" fillId="33" borderId="0" xfId="42" applyNumberFormat="1" applyFont="1" applyFill="1" applyAlignment="1">
      <alignment/>
    </xf>
    <xf numFmtId="185" fontId="4" fillId="33" borderId="0" xfId="46" applyNumberFormat="1" applyFont="1" applyFill="1" applyAlignment="1">
      <alignment/>
    </xf>
    <xf numFmtId="185" fontId="4" fillId="33" borderId="0" xfId="33" applyNumberFormat="1" applyFont="1" applyFill="1">
      <alignment/>
      <protection/>
    </xf>
    <xf numFmtId="0" fontId="0" fillId="33" borderId="0" xfId="33" applyFont="1" applyFill="1">
      <alignment/>
      <protection/>
    </xf>
    <xf numFmtId="0" fontId="4" fillId="33" borderId="0" xfId="33" applyFont="1" applyFill="1">
      <alignment/>
      <protection/>
    </xf>
    <xf numFmtId="185" fontId="4" fillId="33" borderId="12" xfId="36" applyNumberFormat="1" applyFont="1" applyFill="1" applyBorder="1" applyAlignment="1">
      <alignment/>
    </xf>
    <xf numFmtId="185" fontId="4" fillId="33" borderId="11" xfId="36" applyNumberFormat="1" applyFont="1" applyFill="1" applyBorder="1" applyAlignment="1">
      <alignment/>
    </xf>
    <xf numFmtId="3" fontId="4" fillId="33" borderId="0" xfId="33" applyNumberFormat="1" applyFont="1" applyFill="1" applyBorder="1">
      <alignment/>
      <protection/>
    </xf>
    <xf numFmtId="188" fontId="4" fillId="33" borderId="13" xfId="46" applyNumberFormat="1" applyFont="1" applyFill="1" applyBorder="1" applyAlignment="1">
      <alignment/>
    </xf>
    <xf numFmtId="185" fontId="4" fillId="33" borderId="11" xfId="34" applyNumberFormat="1" applyFont="1" applyFill="1" applyBorder="1" applyAlignment="1">
      <alignment/>
    </xf>
    <xf numFmtId="185" fontId="4" fillId="33" borderId="0" xfId="34" applyNumberFormat="1" applyFont="1" applyFill="1" applyBorder="1" applyAlignment="1">
      <alignment/>
    </xf>
    <xf numFmtId="190" fontId="4" fillId="33" borderId="14" xfId="44" applyNumberFormat="1" applyFont="1" applyFill="1" applyBorder="1" applyAlignment="1">
      <alignment/>
    </xf>
    <xf numFmtId="185" fontId="4" fillId="0" borderId="0" xfId="46" applyNumberFormat="1" applyFont="1" applyBorder="1" applyAlignment="1">
      <alignment/>
    </xf>
    <xf numFmtId="0" fontId="0" fillId="0" borderId="0" xfId="33" applyFont="1" applyAlignment="1">
      <alignment horizontal="left"/>
      <protection/>
    </xf>
    <xf numFmtId="185" fontId="4" fillId="33" borderId="12" xfId="46" applyNumberFormat="1" applyFont="1" applyFill="1" applyBorder="1" applyAlignment="1">
      <alignment/>
    </xf>
    <xf numFmtId="0" fontId="0" fillId="0" borderId="0" xfId="33" applyFont="1" applyAlignment="1">
      <alignment horizontal="center"/>
      <protection/>
    </xf>
    <xf numFmtId="182" fontId="10" fillId="0" borderId="0" xfId="33" applyNumberFormat="1" applyFont="1" applyAlignment="1">
      <alignment horizontal="center"/>
      <protection/>
    </xf>
    <xf numFmtId="0" fontId="4" fillId="0" borderId="0" xfId="33" applyFont="1" applyAlignment="1">
      <alignment horizontal="center"/>
      <protection/>
    </xf>
    <xf numFmtId="0" fontId="0" fillId="0" borderId="11" xfId="33" applyFont="1" applyBorder="1" applyAlignment="1">
      <alignment/>
      <protection/>
    </xf>
    <xf numFmtId="183" fontId="4" fillId="0" borderId="0" xfId="34" applyNumberFormat="1" applyFont="1" applyBorder="1" applyAlignment="1">
      <alignment/>
    </xf>
    <xf numFmtId="185" fontId="4" fillId="33" borderId="11" xfId="46" applyNumberFormat="1" applyFont="1" applyFill="1" applyBorder="1" applyAlignment="1">
      <alignment/>
    </xf>
    <xf numFmtId="0" fontId="4" fillId="33" borderId="0" xfId="33" applyFont="1" applyFill="1" applyBorder="1">
      <alignment/>
      <protection/>
    </xf>
    <xf numFmtId="183" fontId="4" fillId="0" borderId="11" xfId="34" applyNumberFormat="1" applyFont="1" applyBorder="1" applyAlignment="1">
      <alignment/>
    </xf>
    <xf numFmtId="191" fontId="0" fillId="0" borderId="0" xfId="33" applyNumberFormat="1" applyFont="1">
      <alignment/>
      <protection/>
    </xf>
    <xf numFmtId="0" fontId="13" fillId="0" borderId="0" xfId="0" applyFont="1" applyAlignment="1">
      <alignment/>
    </xf>
    <xf numFmtId="183" fontId="4" fillId="0" borderId="10" xfId="34" applyNumberFormat="1" applyFont="1" applyBorder="1" applyAlignment="1">
      <alignment/>
    </xf>
    <xf numFmtId="183" fontId="4" fillId="33" borderId="10" xfId="34" applyNumberFormat="1" applyFont="1" applyFill="1" applyBorder="1" applyAlignment="1">
      <alignment/>
    </xf>
    <xf numFmtId="183" fontId="4" fillId="0" borderId="0" xfId="34" applyNumberFormat="1" applyFont="1" applyBorder="1" applyAlignment="1">
      <alignment vertical="center"/>
    </xf>
    <xf numFmtId="49" fontId="0" fillId="0" borderId="0" xfId="33" applyNumberFormat="1" applyFont="1">
      <alignment/>
      <protection/>
    </xf>
    <xf numFmtId="183" fontId="4" fillId="33" borderId="0" xfId="34" applyNumberFormat="1" applyFont="1" applyFill="1" applyBorder="1" applyAlignment="1">
      <alignment vertical="center"/>
    </xf>
    <xf numFmtId="183" fontId="4" fillId="33" borderId="0" xfId="34" applyNumberFormat="1" applyFont="1" applyFill="1" applyBorder="1" applyAlignment="1">
      <alignment/>
    </xf>
    <xf numFmtId="0" fontId="0" fillId="0" borderId="0" xfId="0" applyAlignment="1">
      <alignment vertical="top"/>
    </xf>
    <xf numFmtId="0" fontId="0" fillId="0" borderId="10" xfId="0" applyBorder="1" applyAlignment="1">
      <alignment vertical="top" wrapText="1"/>
    </xf>
    <xf numFmtId="49" fontId="4" fillId="0" borderId="10" xfId="34" applyNumberFormat="1" applyFont="1" applyBorder="1" applyAlignment="1">
      <alignment horizontal="center"/>
    </xf>
    <xf numFmtId="0" fontId="0" fillId="0" borderId="0" xfId="0" applyBorder="1" applyAlignment="1">
      <alignment vertical="top" wrapText="1"/>
    </xf>
    <xf numFmtId="49" fontId="4" fillId="0" borderId="0" xfId="34" applyNumberFormat="1" applyFont="1" applyBorder="1" applyAlignment="1">
      <alignment horizontal="center"/>
    </xf>
    <xf numFmtId="0" fontId="0" fillId="0" borderId="0" xfId="33" applyFont="1" applyAlignment="1">
      <alignment vertical="center" wrapText="1"/>
      <protection/>
    </xf>
    <xf numFmtId="0" fontId="0" fillId="0" borderId="0" xfId="0" applyAlignment="1">
      <alignment vertical="center" wrapText="1"/>
    </xf>
    <xf numFmtId="0" fontId="15" fillId="0" borderId="0" xfId="33" applyFont="1">
      <alignment/>
      <protection/>
    </xf>
    <xf numFmtId="0" fontId="3" fillId="0" borderId="0" xfId="33" applyFont="1" applyAlignment="1">
      <alignment horizontal="center"/>
      <protection/>
    </xf>
    <xf numFmtId="0" fontId="0" fillId="0" borderId="0" xfId="0" applyFont="1" applyAlignment="1">
      <alignment vertical="center" wrapText="1"/>
    </xf>
    <xf numFmtId="0" fontId="15" fillId="0" borderId="0" xfId="0" applyFont="1" applyAlignment="1">
      <alignment vertical="center" wrapText="1"/>
    </xf>
    <xf numFmtId="190" fontId="4" fillId="33" borderId="14" xfId="46" applyNumberFormat="1" applyFont="1" applyFill="1" applyBorder="1" applyAlignment="1">
      <alignment/>
    </xf>
    <xf numFmtId="190" fontId="4" fillId="33" borderId="0" xfId="46" applyNumberFormat="1" applyFont="1" applyFill="1" applyBorder="1" applyAlignment="1">
      <alignment/>
    </xf>
    <xf numFmtId="185" fontId="4" fillId="0" borderId="0" xfId="46" applyNumberFormat="1" applyFont="1" applyFill="1" applyBorder="1" applyAlignment="1">
      <alignment vertical="center"/>
    </xf>
    <xf numFmtId="190" fontId="4" fillId="0" borderId="0" xfId="46" applyNumberFormat="1" applyFont="1" applyFill="1" applyBorder="1" applyAlignment="1">
      <alignment/>
    </xf>
    <xf numFmtId="0" fontId="0" fillId="0" borderId="0" xfId="0" applyAlignment="1">
      <alignment horizontal="center" vertical="center" wrapText="1"/>
    </xf>
    <xf numFmtId="0" fontId="15" fillId="0" borderId="0" xfId="33" applyFont="1" applyAlignment="1">
      <alignment horizontal="center"/>
      <protection/>
    </xf>
    <xf numFmtId="183" fontId="17" fillId="0" borderId="0" xfId="34" applyNumberFormat="1" applyFont="1" applyFill="1" applyBorder="1" applyAlignment="1">
      <alignment/>
    </xf>
    <xf numFmtId="183" fontId="17" fillId="0" borderId="0" xfId="34" applyNumberFormat="1" applyFont="1" applyFill="1" applyBorder="1" applyAlignment="1">
      <alignment vertical="center"/>
    </xf>
    <xf numFmtId="183" fontId="4" fillId="0" borderId="0" xfId="34" applyNumberFormat="1" applyFont="1" applyFill="1" applyBorder="1" applyAlignment="1">
      <alignment vertical="center"/>
    </xf>
    <xf numFmtId="0" fontId="3" fillId="0" borderId="0" xfId="0" applyFont="1" applyAlignment="1">
      <alignment horizontal="center" vertical="center" wrapText="1"/>
    </xf>
    <xf numFmtId="0" fontId="12" fillId="0" borderId="11" xfId="0" applyFont="1" applyBorder="1" applyAlignment="1">
      <alignment horizontal="center"/>
    </xf>
    <xf numFmtId="0" fontId="12" fillId="0" borderId="0" xfId="0" applyFont="1" applyAlignment="1">
      <alignment/>
    </xf>
    <xf numFmtId="0" fontId="0" fillId="0" borderId="11" xfId="33" applyNumberFormat="1" applyFont="1" applyBorder="1" applyAlignment="1">
      <alignment horizontal="center"/>
      <protection/>
    </xf>
    <xf numFmtId="0" fontId="0" fillId="0" borderId="0" xfId="0" applyAlignment="1">
      <alignment vertical="center"/>
    </xf>
    <xf numFmtId="0" fontId="0" fillId="0" borderId="0" xfId="33" applyFont="1" applyBorder="1" applyAlignment="1">
      <alignment vertical="center"/>
      <protection/>
    </xf>
    <xf numFmtId="0" fontId="0" fillId="0" borderId="0" xfId="33" applyFont="1" applyBorder="1" applyAlignment="1">
      <alignment horizontal="left" vertical="center"/>
      <protection/>
    </xf>
    <xf numFmtId="0" fontId="0" fillId="0" borderId="0" xfId="33" applyFont="1" applyBorder="1" applyAlignment="1">
      <alignment horizontal="left" vertical="center"/>
      <protection/>
    </xf>
    <xf numFmtId="183" fontId="0" fillId="0" borderId="0" xfId="34" applyNumberFormat="1" applyFont="1" applyAlignment="1">
      <alignment/>
    </xf>
    <xf numFmtId="0" fontId="0" fillId="0" borderId="0" xfId="0" applyFont="1" applyAlignment="1">
      <alignment/>
    </xf>
    <xf numFmtId="0" fontId="0" fillId="0" borderId="10" xfId="0" applyFont="1" applyBorder="1" applyAlignment="1">
      <alignment horizontal="center" vertical="center"/>
    </xf>
    <xf numFmtId="182" fontId="3" fillId="0" borderId="0" xfId="33" applyNumberFormat="1" applyFont="1" applyFill="1" applyAlignment="1">
      <alignment horizontal="center"/>
      <protection/>
    </xf>
    <xf numFmtId="0" fontId="0" fillId="0" borderId="0" xfId="33" applyFont="1" applyFill="1">
      <alignment/>
      <protection/>
    </xf>
    <xf numFmtId="0" fontId="0" fillId="0" borderId="0" xfId="33" applyFont="1" applyFill="1" applyBorder="1" applyAlignment="1">
      <alignment horizontal="center" vertical="center"/>
      <protection/>
    </xf>
    <xf numFmtId="185" fontId="4" fillId="0" borderId="0" xfId="36" applyNumberFormat="1" applyFont="1" applyFill="1" applyBorder="1" applyAlignment="1">
      <alignment vertical="center"/>
    </xf>
    <xf numFmtId="190" fontId="4" fillId="0" borderId="14" xfId="46" applyNumberFormat="1" applyFont="1" applyFill="1" applyBorder="1" applyAlignment="1">
      <alignment/>
    </xf>
    <xf numFmtId="182" fontId="4" fillId="0" borderId="0" xfId="46" applyNumberFormat="1" applyFont="1" applyFill="1" applyBorder="1" applyAlignment="1">
      <alignment vertical="center"/>
    </xf>
    <xf numFmtId="186" fontId="0" fillId="0" borderId="0" xfId="46" applyFont="1" applyFill="1" applyBorder="1" applyAlignment="1">
      <alignment vertical="center"/>
    </xf>
    <xf numFmtId="0" fontId="5" fillId="0" borderId="0" xfId="33" applyFont="1" applyFill="1">
      <alignment/>
      <protection/>
    </xf>
    <xf numFmtId="192" fontId="4" fillId="0" borderId="11" xfId="33" applyNumberFormat="1" applyFont="1" applyBorder="1" applyAlignment="1">
      <alignment horizontal="center"/>
      <protection/>
    </xf>
    <xf numFmtId="49" fontId="4" fillId="0" borderId="0" xfId="33" applyNumberFormat="1" applyFont="1" applyAlignment="1">
      <alignment horizontal="center"/>
      <protection/>
    </xf>
    <xf numFmtId="185" fontId="4" fillId="0" borderId="0" xfId="34" applyNumberFormat="1" applyFont="1" applyFill="1" applyBorder="1" applyAlignment="1">
      <alignment vertical="center"/>
    </xf>
    <xf numFmtId="185" fontId="17" fillId="0" borderId="0" xfId="34" applyNumberFormat="1" applyFont="1" applyFill="1" applyBorder="1" applyAlignment="1">
      <alignment/>
    </xf>
    <xf numFmtId="185" fontId="17" fillId="0" borderId="0" xfId="34" applyNumberFormat="1" applyFont="1" applyFill="1" applyBorder="1" applyAlignment="1">
      <alignment vertical="center"/>
    </xf>
    <xf numFmtId="185" fontId="4" fillId="33" borderId="11" xfId="36" applyNumberFormat="1" applyFont="1" applyFill="1" applyBorder="1" applyAlignment="1">
      <alignment vertical="center"/>
    </xf>
    <xf numFmtId="0" fontId="0" fillId="0" borderId="0" xfId="33" applyNumberFormat="1" applyFont="1" applyBorder="1" applyAlignment="1">
      <alignment horizontal="left"/>
      <protection/>
    </xf>
    <xf numFmtId="0" fontId="0" fillId="0" borderId="0" xfId="33" applyNumberFormat="1" applyFont="1" applyBorder="1" applyAlignment="1">
      <alignment horizontal="left"/>
      <protection/>
    </xf>
    <xf numFmtId="185" fontId="4" fillId="33" borderId="12" xfId="34" applyNumberFormat="1" applyFont="1" applyFill="1" applyBorder="1" applyAlignment="1">
      <alignment/>
    </xf>
    <xf numFmtId="0" fontId="0" fillId="0" borderId="10" xfId="0" applyFont="1" applyBorder="1" applyAlignment="1">
      <alignment vertical="center"/>
    </xf>
    <xf numFmtId="0" fontId="0" fillId="0" borderId="10" xfId="0" applyFont="1" applyBorder="1" applyAlignment="1">
      <alignment horizontal="center" vertical="center" wrapText="1"/>
    </xf>
    <xf numFmtId="0" fontId="4" fillId="0" borderId="10" xfId="0" applyFont="1" applyBorder="1" applyAlignment="1">
      <alignment horizontal="center" vertical="center"/>
    </xf>
    <xf numFmtId="182" fontId="19" fillId="0" borderId="0" xfId="33" applyNumberFormat="1" applyFont="1" applyAlignment="1">
      <alignment horizontal="center"/>
      <protection/>
    </xf>
    <xf numFmtId="0" fontId="4" fillId="0" borderId="10" xfId="0" applyFont="1" applyBorder="1" applyAlignment="1">
      <alignment horizontal="left" vertical="center"/>
    </xf>
    <xf numFmtId="0" fontId="4" fillId="0" borderId="10" xfId="0" applyFont="1" applyBorder="1" applyAlignment="1">
      <alignment vertical="center"/>
    </xf>
    <xf numFmtId="0" fontId="0" fillId="33" borderId="10" xfId="0" applyFont="1" applyFill="1" applyBorder="1" applyAlignment="1">
      <alignment vertical="center"/>
    </xf>
    <xf numFmtId="182" fontId="4" fillId="0" borderId="10" xfId="0" applyNumberFormat="1" applyFont="1" applyBorder="1" applyAlignment="1">
      <alignment horizontal="center" vertical="center"/>
    </xf>
    <xf numFmtId="182" fontId="4" fillId="0" borderId="10" xfId="0" applyNumberFormat="1" applyFont="1" applyBorder="1" applyAlignment="1">
      <alignment horizontal="right" vertical="center"/>
    </xf>
    <xf numFmtId="182" fontId="4" fillId="0" borderId="10" xfId="0" applyNumberFormat="1" applyFont="1" applyBorder="1" applyAlignment="1">
      <alignment vertical="center"/>
    </xf>
    <xf numFmtId="188" fontId="4" fillId="33" borderId="10" xfId="44" applyNumberFormat="1" applyFont="1" applyFill="1" applyBorder="1" applyAlignment="1">
      <alignment horizontal="right" vertical="center"/>
    </xf>
    <xf numFmtId="0" fontId="0" fillId="0" borderId="10" xfId="0" applyFont="1" applyBorder="1" applyAlignment="1">
      <alignment/>
    </xf>
    <xf numFmtId="190" fontId="4" fillId="33" borderId="13" xfId="46" applyNumberFormat="1" applyFont="1" applyFill="1" applyBorder="1" applyAlignment="1">
      <alignment/>
    </xf>
    <xf numFmtId="0" fontId="0" fillId="34" borderId="10" xfId="0" applyFont="1" applyFill="1" applyBorder="1" applyAlignment="1">
      <alignment vertical="top" wrapText="1"/>
    </xf>
    <xf numFmtId="0" fontId="0" fillId="0" borderId="10" xfId="0" applyFont="1" applyBorder="1" applyAlignment="1">
      <alignment vertical="center"/>
    </xf>
    <xf numFmtId="195" fontId="4" fillId="0" borderId="0" xfId="0" applyNumberFormat="1" applyFont="1" applyAlignment="1">
      <alignment/>
    </xf>
    <xf numFmtId="195" fontId="0" fillId="0" borderId="0" xfId="33" applyNumberFormat="1" applyFont="1">
      <alignment/>
      <protection/>
    </xf>
    <xf numFmtId="0" fontId="0" fillId="34" borderId="10" xfId="0" applyFill="1" applyBorder="1" applyAlignment="1">
      <alignment vertical="top" wrapText="1"/>
    </xf>
    <xf numFmtId="0" fontId="20" fillId="0" borderId="0" xfId="33" applyFont="1">
      <alignment/>
      <protection/>
    </xf>
    <xf numFmtId="188" fontId="10" fillId="0" borderId="0" xfId="46" applyNumberFormat="1" applyFont="1" applyBorder="1" applyAlignment="1">
      <alignment/>
    </xf>
    <xf numFmtId="185" fontId="10" fillId="0" borderId="0" xfId="46" applyNumberFormat="1" applyFont="1" applyAlignment="1">
      <alignment/>
    </xf>
    <xf numFmtId="185" fontId="10" fillId="0" borderId="0" xfId="33" applyNumberFormat="1" applyFont="1">
      <alignment/>
      <protection/>
    </xf>
    <xf numFmtId="183" fontId="10" fillId="0" borderId="0" xfId="34" applyNumberFormat="1" applyFont="1" applyBorder="1" applyAlignment="1">
      <alignment/>
    </xf>
    <xf numFmtId="186" fontId="20" fillId="0" borderId="0" xfId="46" applyFont="1" applyBorder="1" applyAlignment="1">
      <alignment/>
    </xf>
    <xf numFmtId="183" fontId="10" fillId="0" borderId="0" xfId="34" applyNumberFormat="1" applyFont="1" applyAlignment="1">
      <alignment/>
    </xf>
    <xf numFmtId="185" fontId="10" fillId="0" borderId="0" xfId="36" applyNumberFormat="1" applyFont="1" applyBorder="1" applyAlignment="1">
      <alignment/>
    </xf>
    <xf numFmtId="195" fontId="4" fillId="0" borderId="0" xfId="34" applyNumberFormat="1" applyFont="1" applyAlignment="1">
      <alignment/>
    </xf>
    <xf numFmtId="185" fontId="4" fillId="0" borderId="0" xfId="34" applyNumberFormat="1" applyFont="1" applyFill="1" applyBorder="1" applyAlignment="1">
      <alignment/>
    </xf>
    <xf numFmtId="0" fontId="0" fillId="0" borderId="0" xfId="0" applyFont="1" applyAlignment="1">
      <alignment vertical="center"/>
    </xf>
    <xf numFmtId="0" fontId="0" fillId="0" borderId="0" xfId="0" applyAlignment="1">
      <alignment vertical="center"/>
    </xf>
    <xf numFmtId="0" fontId="15" fillId="0" borderId="0" xfId="33" applyFont="1" applyAlignment="1">
      <alignment vertical="center" wrapText="1"/>
      <protection/>
    </xf>
    <xf numFmtId="0" fontId="0" fillId="0" borderId="0" xfId="0" applyAlignment="1">
      <alignment vertical="center" wrapText="1"/>
    </xf>
    <xf numFmtId="0" fontId="12" fillId="0" borderId="0" xfId="0" applyFont="1" applyAlignment="1">
      <alignment horizontal="center" vertical="center"/>
    </xf>
    <xf numFmtId="0" fontId="0" fillId="0" borderId="0" xfId="33" applyFont="1" applyAlignment="1">
      <alignment vertical="center" wrapText="1"/>
      <protection/>
    </xf>
    <xf numFmtId="0" fontId="3" fillId="0" borderId="0" xfId="0" applyFont="1" applyAlignment="1">
      <alignment horizontal="center" vertical="center"/>
    </xf>
    <xf numFmtId="182" fontId="3" fillId="0" borderId="0" xfId="33" applyNumberFormat="1" applyFont="1" applyAlignment="1">
      <alignment horizontal="center" vertical="center"/>
      <protection/>
    </xf>
    <xf numFmtId="0" fontId="0" fillId="0" borderId="0" xfId="0" applyAlignment="1">
      <alignment horizontal="left" wrapText="1"/>
    </xf>
    <xf numFmtId="0" fontId="0" fillId="0" borderId="0" xfId="0" applyAlignment="1">
      <alignment horizontal="left"/>
    </xf>
    <xf numFmtId="0" fontId="14" fillId="0" borderId="0" xfId="0" applyFont="1" applyAlignment="1">
      <alignment horizontal="center" vertical="center" wrapText="1"/>
    </xf>
    <xf numFmtId="0" fontId="3" fillId="0" borderId="0" xfId="33" applyFont="1" applyAlignment="1">
      <alignment horizontal="center" vertical="center"/>
      <protection/>
    </xf>
    <xf numFmtId="0" fontId="3" fillId="0" borderId="0" xfId="0" applyFont="1" applyAlignment="1">
      <alignment vertical="center"/>
    </xf>
    <xf numFmtId="0" fontId="3" fillId="0" borderId="0" xfId="0" applyFont="1" applyAlignment="1">
      <alignment horizontal="center"/>
    </xf>
    <xf numFmtId="182" fontId="3" fillId="0" borderId="0" xfId="33" applyNumberFormat="1" applyFont="1" applyAlignment="1">
      <alignment horizontal="center"/>
      <protection/>
    </xf>
    <xf numFmtId="0" fontId="0" fillId="0" borderId="11" xfId="33" applyFont="1" applyBorder="1" applyAlignment="1">
      <alignment horizontal="distributed"/>
      <protection/>
    </xf>
    <xf numFmtId="0" fontId="3" fillId="0" borderId="0" xfId="33" applyFont="1" applyAlignment="1">
      <alignment horizontal="right"/>
      <protection/>
    </xf>
    <xf numFmtId="0" fontId="15" fillId="0" borderId="0" xfId="0" applyFont="1" applyAlignment="1">
      <alignment vertical="center" wrapText="1"/>
    </xf>
    <xf numFmtId="182" fontId="0" fillId="0" borderId="11" xfId="33" applyNumberFormat="1" applyFont="1" applyBorder="1" applyAlignment="1">
      <alignment horizontal="center"/>
      <protection/>
    </xf>
    <xf numFmtId="0" fontId="0" fillId="0" borderId="0" xfId="0" applyAlignment="1">
      <alignment horizontal="center" vertical="center" wrapText="1"/>
    </xf>
    <xf numFmtId="0" fontId="0" fillId="0" borderId="0" xfId="33" applyFont="1" applyBorder="1" applyAlignment="1">
      <alignment horizontal="center" wrapText="1"/>
      <protection/>
    </xf>
    <xf numFmtId="0" fontId="0" fillId="0" borderId="11" xfId="33" applyFont="1" applyBorder="1" applyAlignment="1">
      <alignment horizontal="center" wrapText="1"/>
      <protection/>
    </xf>
    <xf numFmtId="0" fontId="3" fillId="0" borderId="0" xfId="0" applyFont="1" applyAlignment="1">
      <alignment horizontal="center" vertical="center" wrapText="1"/>
    </xf>
    <xf numFmtId="0" fontId="3" fillId="0" borderId="0" xfId="33" applyFont="1" applyAlignment="1">
      <alignment horizontal="center" vertical="center" wrapText="1"/>
      <protection/>
    </xf>
    <xf numFmtId="0" fontId="0" fillId="0" borderId="11" xfId="33" applyFont="1" applyBorder="1" applyAlignment="1">
      <alignment horizontal="center" vertical="center"/>
      <protection/>
    </xf>
    <xf numFmtId="0" fontId="0" fillId="0" borderId="11" xfId="0" applyBorder="1" applyAlignment="1">
      <alignment/>
    </xf>
    <xf numFmtId="0" fontId="0" fillId="0" borderId="0" xfId="33" applyFont="1" applyBorder="1" applyAlignment="1">
      <alignment vertical="center"/>
      <protection/>
    </xf>
    <xf numFmtId="0" fontId="0" fillId="0" borderId="0" xfId="0" applyFont="1" applyAlignment="1">
      <alignment/>
    </xf>
    <xf numFmtId="0" fontId="0" fillId="0" borderId="11" xfId="33" applyFont="1" applyBorder="1" applyAlignment="1">
      <alignment horizontal="center"/>
      <protection/>
    </xf>
    <xf numFmtId="0" fontId="14" fillId="0" borderId="0" xfId="0" applyFont="1" applyAlignment="1">
      <alignment horizontal="center" vertical="center"/>
    </xf>
    <xf numFmtId="0" fontId="0" fillId="0" borderId="15" xfId="0" applyFont="1" applyBorder="1" applyAlignment="1">
      <alignment vertical="center"/>
    </xf>
    <xf numFmtId="0" fontId="0" fillId="0" borderId="16"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3" fillId="0" borderId="0" xfId="33" applyFont="1" applyAlignment="1">
      <alignment horizontal="center"/>
      <protection/>
    </xf>
    <xf numFmtId="0" fontId="0" fillId="0" borderId="0" xfId="0" applyFont="1" applyAlignment="1">
      <alignment vertical="center"/>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05易簽90年財簽" xfId="33"/>
    <cellStyle name="Comma" xfId="34"/>
    <cellStyle name="Comma [0]" xfId="35"/>
    <cellStyle name="千分位[0]_05易簽90年財簽" xfId="36"/>
    <cellStyle name="千分位_05易簽90年財簽" xfId="37"/>
    <cellStyle name="Followed Hyperlink" xfId="38"/>
    <cellStyle name="中等" xfId="39"/>
    <cellStyle name="合計" xfId="40"/>
    <cellStyle name="好" xfId="41"/>
    <cellStyle name="Percent" xfId="42"/>
    <cellStyle name="計算方式" xfId="43"/>
    <cellStyle name="Currency" xfId="44"/>
    <cellStyle name="Currency [0]" xfId="45"/>
    <cellStyle name="貨幣 [0]_05易簽90年財簽"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9"/>
  <sheetViews>
    <sheetView zoomScalePageLayoutView="0" workbookViewId="0" topLeftCell="A1">
      <selection activeCell="J16" sqref="J16"/>
    </sheetView>
  </sheetViews>
  <sheetFormatPr defaultColWidth="9.00390625" defaultRowHeight="16.5"/>
  <cols>
    <col min="1" max="1" width="15.625" style="0" customWidth="1"/>
    <col min="2" max="2" width="14.00390625" style="0" customWidth="1"/>
  </cols>
  <sheetData>
    <row r="1" spans="1:2" ht="16.5">
      <c r="A1" s="132" t="s">
        <v>109</v>
      </c>
      <c r="B1" s="117" t="s">
        <v>136</v>
      </c>
    </row>
    <row r="2" ht="16.5">
      <c r="A2" s="132"/>
    </row>
    <row r="3" ht="16.5">
      <c r="A3" s="132"/>
    </row>
    <row r="4" spans="1:5" ht="16.5">
      <c r="A4" s="132" t="s">
        <v>111</v>
      </c>
      <c r="B4" s="184" t="s">
        <v>108</v>
      </c>
      <c r="C4" s="185"/>
      <c r="D4" s="185"/>
      <c r="E4" s="185"/>
    </row>
    <row r="5" ht="16.5">
      <c r="A5" s="132"/>
    </row>
    <row r="6" spans="1:6" ht="16.5">
      <c r="A6" s="132" t="s">
        <v>110</v>
      </c>
      <c r="B6" s="185" t="s">
        <v>106</v>
      </c>
      <c r="C6" s="185"/>
      <c r="D6" s="185"/>
      <c r="E6" s="185"/>
      <c r="F6" s="185"/>
    </row>
    <row r="7" spans="1:7" ht="16.5">
      <c r="A7" s="132"/>
      <c r="B7" s="184" t="s">
        <v>107</v>
      </c>
      <c r="C7" s="185"/>
      <c r="D7" s="185"/>
      <c r="E7" s="185"/>
      <c r="F7" s="185"/>
      <c r="G7" s="185"/>
    </row>
    <row r="8" ht="16.5">
      <c r="A8" s="132"/>
    </row>
    <row r="9" ht="16.5">
      <c r="A9" s="132"/>
    </row>
  </sheetData>
  <sheetProtection/>
  <mergeCells count="3">
    <mergeCell ref="B4:E4"/>
    <mergeCell ref="B6:F6"/>
    <mergeCell ref="B7:G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J34"/>
  <sheetViews>
    <sheetView zoomScalePageLayoutView="0" workbookViewId="0" topLeftCell="A1">
      <selection activeCell="A2" sqref="A2:J2"/>
    </sheetView>
  </sheetViews>
  <sheetFormatPr defaultColWidth="9.00390625" defaultRowHeight="16.5"/>
  <cols>
    <col min="2" max="2" width="14.375" style="0" customWidth="1"/>
    <col min="3" max="3" width="18.00390625" style="0" customWidth="1"/>
    <col min="4" max="5" width="14.375" style="0" customWidth="1"/>
    <col min="6" max="6" width="10.75390625" style="0" customWidth="1"/>
  </cols>
  <sheetData>
    <row r="2" spans="1:10" s="65" customFormat="1" ht="21">
      <c r="A2" s="188" t="s">
        <v>150</v>
      </c>
      <c r="B2" s="188"/>
      <c r="C2" s="188"/>
      <c r="D2" s="188"/>
      <c r="E2" s="188"/>
      <c r="F2" s="188"/>
      <c r="G2" s="188"/>
      <c r="H2" s="188"/>
      <c r="I2" s="188"/>
      <c r="J2" s="188"/>
    </row>
    <row r="3" spans="2:5" s="65" customFormat="1" ht="21">
      <c r="B3" s="101"/>
      <c r="D3" s="129">
        <v>99</v>
      </c>
      <c r="E3" s="130" t="s">
        <v>100</v>
      </c>
    </row>
    <row r="5" ht="16.5">
      <c r="A5" t="s">
        <v>85</v>
      </c>
    </row>
    <row r="6" ht="16.5">
      <c r="A6" t="s">
        <v>143</v>
      </c>
    </row>
    <row r="7" ht="16.5">
      <c r="A7" t="s">
        <v>84</v>
      </c>
    </row>
    <row r="8" ht="16.5">
      <c r="A8" t="s">
        <v>137</v>
      </c>
    </row>
    <row r="9" ht="16.5">
      <c r="A9" t="s">
        <v>139</v>
      </c>
    </row>
    <row r="10" ht="16.5">
      <c r="A10" t="s">
        <v>83</v>
      </c>
    </row>
    <row r="11" spans="1:9" ht="155.25" customHeight="1">
      <c r="A11" s="192" t="s">
        <v>138</v>
      </c>
      <c r="B11" s="193"/>
      <c r="C11" s="193"/>
      <c r="D11" s="193"/>
      <c r="E11" s="193"/>
      <c r="F11" s="193"/>
      <c r="G11" s="193"/>
      <c r="H11" s="193"/>
      <c r="I11" s="193"/>
    </row>
    <row r="12" ht="16.5">
      <c r="A12" t="s">
        <v>0</v>
      </c>
    </row>
    <row r="13" spans="2:6" s="1" customFormat="1" ht="16.5">
      <c r="B13" s="64" t="s">
        <v>1</v>
      </c>
      <c r="C13" s="64" t="s">
        <v>82</v>
      </c>
      <c r="D13" s="64" t="s">
        <v>89</v>
      </c>
      <c r="E13" s="64" t="s">
        <v>90</v>
      </c>
      <c r="F13" s="64" t="s">
        <v>30</v>
      </c>
    </row>
    <row r="14" spans="2:6" s="108" customFormat="1" ht="33">
      <c r="B14" s="109" t="s">
        <v>144</v>
      </c>
      <c r="C14" s="109" t="s">
        <v>145</v>
      </c>
      <c r="D14" s="102">
        <v>4055455</v>
      </c>
      <c r="E14" s="110" t="s">
        <v>148</v>
      </c>
      <c r="F14" s="109"/>
    </row>
    <row r="15" spans="2:6" s="108" customFormat="1" ht="16.5">
      <c r="B15" s="173" t="s">
        <v>146</v>
      </c>
      <c r="C15" s="169" t="s">
        <v>147</v>
      </c>
      <c r="D15" s="102">
        <v>2277055</v>
      </c>
      <c r="E15" s="110" t="s">
        <v>149</v>
      </c>
      <c r="F15" s="109"/>
    </row>
    <row r="16" spans="2:6" s="108" customFormat="1" ht="16.5">
      <c r="B16" s="109"/>
      <c r="C16" s="109"/>
      <c r="D16" s="102"/>
      <c r="E16" s="110"/>
      <c r="F16" s="109"/>
    </row>
    <row r="17" spans="2:6" s="108" customFormat="1" ht="16.5">
      <c r="B17" s="109"/>
      <c r="C17" s="109"/>
      <c r="D17" s="102"/>
      <c r="E17" s="110"/>
      <c r="F17" s="109"/>
    </row>
    <row r="18" spans="2:6" s="108" customFormat="1" ht="16.5">
      <c r="B18" s="111"/>
      <c r="C18" s="111"/>
      <c r="D18" s="103">
        <f>SUM(D14:D17)</f>
        <v>6332510</v>
      </c>
      <c r="E18" s="112"/>
      <c r="F18" s="111"/>
    </row>
    <row r="20" ht="16.5">
      <c r="A20" t="s">
        <v>2</v>
      </c>
    </row>
    <row r="21" spans="2:4" ht="16.5">
      <c r="B21" s="3" t="s">
        <v>81</v>
      </c>
      <c r="C21" s="64" t="s">
        <v>21</v>
      </c>
      <c r="D21" s="64" t="s">
        <v>30</v>
      </c>
    </row>
    <row r="22" spans="2:4" ht="16.5">
      <c r="B22" s="167" t="s">
        <v>6</v>
      </c>
      <c r="C22" s="102">
        <v>5167887</v>
      </c>
      <c r="D22" s="60"/>
    </row>
    <row r="23" spans="2:4" ht="16.5">
      <c r="B23" s="167" t="s">
        <v>80</v>
      </c>
      <c r="C23" s="102"/>
      <c r="D23" s="60"/>
    </row>
    <row r="24" spans="2:4" ht="16.5">
      <c r="B24" s="167" t="s">
        <v>4</v>
      </c>
      <c r="C24" s="102">
        <v>33929</v>
      </c>
      <c r="D24" s="60"/>
    </row>
    <row r="25" spans="2:4" ht="16.5">
      <c r="B25" s="167" t="s">
        <v>5</v>
      </c>
      <c r="C25" s="102"/>
      <c r="D25" s="60"/>
    </row>
    <row r="26" spans="2:4" ht="16.5">
      <c r="B26" s="167" t="s">
        <v>3</v>
      </c>
      <c r="C26" s="102"/>
      <c r="D26" s="60"/>
    </row>
    <row r="27" spans="2:4" ht="16.5">
      <c r="B27" s="167" t="s">
        <v>68</v>
      </c>
      <c r="C27" s="102"/>
      <c r="D27" s="60"/>
    </row>
    <row r="28" spans="2:4" ht="16.5">
      <c r="B28" s="167" t="s">
        <v>7</v>
      </c>
      <c r="C28" s="102">
        <v>1597294</v>
      </c>
      <c r="D28" s="60"/>
    </row>
    <row r="31" spans="1:5" ht="16.5">
      <c r="A31" s="186" t="s">
        <v>91</v>
      </c>
      <c r="B31" s="187"/>
      <c r="C31" s="187"/>
      <c r="D31" s="187"/>
      <c r="E31" s="187"/>
    </row>
    <row r="34" ht="16.5">
      <c r="A34" s="5"/>
    </row>
  </sheetData>
  <sheetProtection/>
  <mergeCells count="3">
    <mergeCell ref="A31:E31"/>
    <mergeCell ref="A2:J2"/>
    <mergeCell ref="A11:I11"/>
  </mergeCells>
  <printOptions/>
  <pageMargins left="1.141732283464567" right="0.7480314960629921" top="0.984251968503937" bottom="0.984251968503937" header="0.5118110236220472" footer="0.5118110236220472"/>
  <pageSetup fitToHeight="1"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1:L59"/>
  <sheetViews>
    <sheetView zoomScalePageLayoutView="0" workbookViewId="0" topLeftCell="A1">
      <selection activeCell="E49" sqref="E49:E54"/>
    </sheetView>
  </sheetViews>
  <sheetFormatPr defaultColWidth="9.00390625" defaultRowHeight="16.5"/>
  <cols>
    <col min="1" max="1" width="9.00390625" style="92" customWidth="1"/>
    <col min="2" max="2" width="1.25" style="5" customWidth="1"/>
    <col min="3" max="3" width="27.25390625" style="5" bestFit="1" customWidth="1"/>
    <col min="4" max="4" width="1.12109375" style="5" customWidth="1"/>
    <col min="5" max="5" width="14.875" style="174" customWidth="1"/>
    <col min="6" max="6" width="0.74609375" style="5" customWidth="1"/>
    <col min="7" max="7" width="14.875" style="5" customWidth="1"/>
    <col min="8" max="8" width="0.6171875" style="5" customWidth="1"/>
    <col min="9" max="9" width="13.00390625" style="11" customWidth="1"/>
    <col min="10" max="10" width="0.74609375" style="5" customWidth="1"/>
    <col min="11" max="11" width="10.625" style="5" bestFit="1" customWidth="1"/>
    <col min="12" max="12" width="9.50390625" style="5" hidden="1" customWidth="1"/>
    <col min="13" max="16384" width="9.00390625" style="5" customWidth="1"/>
  </cols>
  <sheetData>
    <row r="1" spans="1:11" ht="21">
      <c r="A1" s="194" t="s">
        <v>105</v>
      </c>
      <c r="B1" s="194"/>
      <c r="C1" s="194"/>
      <c r="D1" s="194"/>
      <c r="E1" s="194"/>
      <c r="F1" s="194"/>
      <c r="G1" s="194"/>
      <c r="H1" s="194"/>
      <c r="I1" s="194"/>
      <c r="J1" s="194"/>
      <c r="K1" s="194"/>
    </row>
    <row r="2" spans="1:11" s="23" customFormat="1" ht="16.5">
      <c r="A2" s="197" t="str">
        <f>'3業務報告'!A2</f>
        <v>財團法人奇幻文化藝術基金會</v>
      </c>
      <c r="B2" s="197"/>
      <c r="C2" s="197"/>
      <c r="D2" s="197"/>
      <c r="E2" s="197"/>
      <c r="F2" s="197"/>
      <c r="G2" s="197"/>
      <c r="H2" s="197"/>
      <c r="I2" s="197"/>
      <c r="J2" s="197"/>
      <c r="K2" s="197"/>
    </row>
    <row r="3" spans="1:11" s="23" customFormat="1" ht="16.5">
      <c r="A3" s="198" t="s">
        <v>20</v>
      </c>
      <c r="B3" s="198"/>
      <c r="C3" s="198"/>
      <c r="D3" s="198"/>
      <c r="E3" s="198"/>
      <c r="F3" s="198"/>
      <c r="G3" s="198"/>
      <c r="H3" s="198"/>
      <c r="I3" s="198"/>
      <c r="J3" s="198"/>
      <c r="K3" s="198"/>
    </row>
    <row r="4" spans="1:12" s="20" customFormat="1" ht="16.5">
      <c r="A4" s="190" t="str">
        <f>"民國"&amp;'3業務報告'!$D$3&amp;"年度"</f>
        <v>民國99年度</v>
      </c>
      <c r="B4" s="190"/>
      <c r="C4" s="190"/>
      <c r="D4" s="190"/>
      <c r="E4" s="190"/>
      <c r="F4" s="190"/>
      <c r="G4" s="190"/>
      <c r="H4" s="195"/>
      <c r="I4" s="196"/>
      <c r="J4" s="196"/>
      <c r="K4" s="196"/>
      <c r="L4" s="196"/>
    </row>
    <row r="5" spans="7:8" ht="16.5">
      <c r="G5" s="200"/>
      <c r="H5" s="200"/>
    </row>
    <row r="6" spans="5:11" ht="16.5">
      <c r="E6" s="70" t="s">
        <v>17</v>
      </c>
      <c r="G6" s="70" t="s">
        <v>18</v>
      </c>
      <c r="H6" s="24"/>
      <c r="I6" s="199" t="s">
        <v>16</v>
      </c>
      <c r="J6" s="199"/>
      <c r="K6" s="199"/>
    </row>
    <row r="7" spans="1:12" ht="16.5">
      <c r="A7" s="7" t="s">
        <v>54</v>
      </c>
      <c r="C7" s="6" t="s">
        <v>39</v>
      </c>
      <c r="E7" s="147" t="str">
        <f>'3業務報告'!D3&amp;L7</f>
        <v>99/12/31</v>
      </c>
      <c r="F7" s="148"/>
      <c r="G7" s="147" t="str">
        <f>'3業務報告'!D3-1&amp;L7</f>
        <v>98/12/31</v>
      </c>
      <c r="I7" s="68" t="s">
        <v>13</v>
      </c>
      <c r="J7" s="67"/>
      <c r="K7" s="68" t="s">
        <v>14</v>
      </c>
      <c r="L7" s="100" t="s">
        <v>76</v>
      </c>
    </row>
    <row r="8" spans="1:9" ht="16.5">
      <c r="A8" s="94">
        <v>1100</v>
      </c>
      <c r="C8" s="5" t="s">
        <v>35</v>
      </c>
      <c r="I8" s="5"/>
    </row>
    <row r="9" spans="1:11" ht="16.5">
      <c r="A9" s="94">
        <v>1110</v>
      </c>
      <c r="C9" s="5" t="s">
        <v>58</v>
      </c>
      <c r="D9" s="8"/>
      <c r="E9" s="45">
        <v>63158</v>
      </c>
      <c r="F9" s="17"/>
      <c r="G9" s="45">
        <v>63158</v>
      </c>
      <c r="H9" s="17"/>
      <c r="I9" s="120">
        <f>E9-G9</f>
        <v>0</v>
      </c>
      <c r="J9" s="76"/>
      <c r="K9" s="77">
        <f>IF(ISERROR(I9/G9),0,I9/G9)</f>
        <v>0</v>
      </c>
    </row>
    <row r="10" spans="1:11" ht="16.5">
      <c r="A10" s="94">
        <v>1120</v>
      </c>
      <c r="C10" s="26" t="s">
        <v>57</v>
      </c>
      <c r="D10" s="8"/>
      <c r="E10" s="39">
        <v>5074035</v>
      </c>
      <c r="F10" s="17"/>
      <c r="G10" s="39">
        <v>5283879</v>
      </c>
      <c r="H10" s="17"/>
      <c r="I10" s="78">
        <f aca="true" t="shared" si="0" ref="I10:I17">E10-G10</f>
        <v>-209844</v>
      </c>
      <c r="J10" s="76"/>
      <c r="K10" s="77">
        <f aca="true" t="shared" si="1" ref="K10:K17">IF(ISERROR(I10/G10),0,I10/G10)</f>
        <v>-0.03971400556295858</v>
      </c>
    </row>
    <row r="11" spans="1:11" ht="16.5">
      <c r="A11" s="94">
        <v>1130</v>
      </c>
      <c r="C11" s="26" t="s">
        <v>15</v>
      </c>
      <c r="D11" s="8"/>
      <c r="E11" s="176"/>
      <c r="F11" s="17"/>
      <c r="G11" s="39"/>
      <c r="H11" s="17"/>
      <c r="I11" s="78">
        <f t="shared" si="0"/>
        <v>0</v>
      </c>
      <c r="J11" s="76"/>
      <c r="K11" s="77">
        <f t="shared" si="1"/>
        <v>0</v>
      </c>
    </row>
    <row r="12" spans="1:11" ht="16.5">
      <c r="A12" s="94">
        <v>1140</v>
      </c>
      <c r="C12" s="9" t="s">
        <v>43</v>
      </c>
      <c r="D12" s="8"/>
      <c r="E12" s="39">
        <v>179712</v>
      </c>
      <c r="F12" s="17"/>
      <c r="G12" s="39"/>
      <c r="H12" s="17"/>
      <c r="I12" s="78">
        <f t="shared" si="0"/>
        <v>179712</v>
      </c>
      <c r="J12" s="76"/>
      <c r="K12" s="77">
        <f t="shared" si="1"/>
        <v>0</v>
      </c>
    </row>
    <row r="13" spans="1:11" ht="16.5">
      <c r="A13" s="94">
        <v>1150</v>
      </c>
      <c r="C13" s="9" t="s">
        <v>44</v>
      </c>
      <c r="D13" s="8"/>
      <c r="E13" s="39">
        <v>11802</v>
      </c>
      <c r="F13" s="17"/>
      <c r="G13" s="39">
        <v>100662</v>
      </c>
      <c r="H13" s="17"/>
      <c r="I13" s="78">
        <f t="shared" si="0"/>
        <v>-88860</v>
      </c>
      <c r="J13" s="76"/>
      <c r="K13" s="77">
        <f t="shared" si="1"/>
        <v>-0.8827561542588067</v>
      </c>
    </row>
    <row r="14" spans="1:11" ht="16.5">
      <c r="A14" s="94">
        <v>1160</v>
      </c>
      <c r="C14" s="9" t="s">
        <v>37</v>
      </c>
      <c r="D14" s="8"/>
      <c r="E14" s="39">
        <v>1542</v>
      </c>
      <c r="F14" s="17"/>
      <c r="G14" s="39">
        <v>1292</v>
      </c>
      <c r="H14" s="17"/>
      <c r="I14" s="78">
        <f t="shared" si="0"/>
        <v>250</v>
      </c>
      <c r="J14" s="76"/>
      <c r="K14" s="77">
        <f t="shared" si="1"/>
        <v>0.19349845201238391</v>
      </c>
    </row>
    <row r="15" spans="1:11" ht="16.5">
      <c r="A15" s="94">
        <v>1170</v>
      </c>
      <c r="C15" s="9" t="s">
        <v>45</v>
      </c>
      <c r="D15" s="8"/>
      <c r="E15" s="176"/>
      <c r="F15" s="17"/>
      <c r="G15" s="39"/>
      <c r="H15" s="17"/>
      <c r="I15" s="78">
        <f t="shared" si="0"/>
        <v>0</v>
      </c>
      <c r="J15" s="76"/>
      <c r="K15" s="77">
        <f t="shared" si="1"/>
        <v>0</v>
      </c>
    </row>
    <row r="16" spans="1:11" ht="16.5">
      <c r="A16" s="94">
        <v>1180</v>
      </c>
      <c r="C16" s="9" t="s">
        <v>31</v>
      </c>
      <c r="D16" s="8"/>
      <c r="E16" s="89">
        <v>20275</v>
      </c>
      <c r="F16" s="18"/>
      <c r="G16" s="89">
        <v>13702</v>
      </c>
      <c r="H16" s="17"/>
      <c r="I16" s="78">
        <f t="shared" si="0"/>
        <v>6573</v>
      </c>
      <c r="J16" s="76"/>
      <c r="K16" s="77">
        <f t="shared" si="1"/>
        <v>0.47971099109619036</v>
      </c>
    </row>
    <row r="17" spans="1:11" ht="16.5">
      <c r="A17" s="94">
        <v>1190</v>
      </c>
      <c r="C17" s="9" t="s">
        <v>46</v>
      </c>
      <c r="D17" s="8"/>
      <c r="E17" s="89">
        <v>440</v>
      </c>
      <c r="F17" s="18"/>
      <c r="G17" s="89"/>
      <c r="H17" s="17"/>
      <c r="I17" s="78">
        <f t="shared" si="0"/>
        <v>440</v>
      </c>
      <c r="J17" s="76"/>
      <c r="K17" s="77">
        <f t="shared" si="1"/>
        <v>0</v>
      </c>
    </row>
    <row r="18" spans="1:11" ht="16.5">
      <c r="A18" s="94"/>
      <c r="C18" s="90" t="s">
        <v>59</v>
      </c>
      <c r="D18" s="8"/>
      <c r="E18" s="91">
        <f>SUM(E9:E17)</f>
        <v>5350964</v>
      </c>
      <c r="F18" s="84"/>
      <c r="G18" s="91">
        <f>SUM(G9:G17)</f>
        <v>5462693</v>
      </c>
      <c r="H18" s="76"/>
      <c r="I18" s="91">
        <f>SUM(I9:I17)</f>
        <v>-111729</v>
      </c>
      <c r="J18" s="76"/>
      <c r="K18" s="77"/>
    </row>
    <row r="19" spans="1:11" ht="16.5">
      <c r="A19" s="94"/>
      <c r="D19" s="8"/>
      <c r="E19" s="177"/>
      <c r="F19" s="17"/>
      <c r="G19" s="40"/>
      <c r="H19" s="17"/>
      <c r="I19" s="79"/>
      <c r="J19" s="76"/>
      <c r="K19" s="77"/>
    </row>
    <row r="20" spans="1:11" ht="16.5">
      <c r="A20" s="94">
        <v>1200</v>
      </c>
      <c r="C20" s="5" t="s">
        <v>55</v>
      </c>
      <c r="I20" s="80"/>
      <c r="J20" s="80"/>
      <c r="K20" s="80"/>
    </row>
    <row r="21" spans="1:11" ht="16.5">
      <c r="A21" s="94">
        <v>1210</v>
      </c>
      <c r="C21" s="5" t="s">
        <v>134</v>
      </c>
      <c r="D21" s="8"/>
      <c r="E21" s="178"/>
      <c r="F21" s="37"/>
      <c r="G21" s="96"/>
      <c r="H21" s="17"/>
      <c r="I21" s="78">
        <f>E21-G21</f>
        <v>0</v>
      </c>
      <c r="J21" s="76"/>
      <c r="K21" s="77">
        <f>IF(ISERROR(I21/G21),0,I21/G21)</f>
        <v>0</v>
      </c>
    </row>
    <row r="22" spans="1:11" ht="16.5">
      <c r="A22" s="94">
        <v>1220</v>
      </c>
      <c r="C22" s="26" t="s">
        <v>56</v>
      </c>
      <c r="D22" s="8"/>
      <c r="E22" s="176"/>
      <c r="F22" s="17"/>
      <c r="G22" s="39"/>
      <c r="H22" s="17"/>
      <c r="I22" s="78">
        <f>E22-G22</f>
        <v>0</v>
      </c>
      <c r="J22" s="76"/>
      <c r="K22" s="77">
        <f>IF(ISERROR(I22/G22),0,I22/G22)</f>
        <v>0</v>
      </c>
    </row>
    <row r="23" spans="1:11" ht="16.5">
      <c r="A23" s="94"/>
      <c r="C23" s="90" t="s">
        <v>60</v>
      </c>
      <c r="D23" s="8"/>
      <c r="E23" s="91">
        <f>SUM(E21:E22)</f>
        <v>0</v>
      </c>
      <c r="F23" s="76"/>
      <c r="G23" s="91">
        <f>SUM(G21:G22)</f>
        <v>0</v>
      </c>
      <c r="H23" s="76"/>
      <c r="I23" s="91">
        <f>SUM(I21:I22)</f>
        <v>0</v>
      </c>
      <c r="J23" s="76"/>
      <c r="K23" s="77"/>
    </row>
    <row r="24" spans="1:11" ht="16.5">
      <c r="A24" s="94"/>
      <c r="C24" s="26"/>
      <c r="D24" s="8"/>
      <c r="E24" s="39"/>
      <c r="F24" s="17"/>
      <c r="G24" s="39"/>
      <c r="H24" s="17"/>
      <c r="I24" s="78"/>
      <c r="J24" s="76"/>
      <c r="K24" s="77"/>
    </row>
    <row r="25" spans="1:11" ht="16.5">
      <c r="A25" s="94">
        <v>1300</v>
      </c>
      <c r="C25" s="5" t="s">
        <v>61</v>
      </c>
      <c r="E25" s="99">
        <v>221676</v>
      </c>
      <c r="F25" s="37"/>
      <c r="G25" s="99">
        <v>186212</v>
      </c>
      <c r="I25" s="97">
        <f>E25-G25</f>
        <v>35464</v>
      </c>
      <c r="J25" s="80"/>
      <c r="K25" s="77">
        <f>IF(ISERROR(I25/G25),0,I25/G25)</f>
        <v>0.19044959508517173</v>
      </c>
    </row>
    <row r="26" spans="1:11" ht="16.5">
      <c r="A26" s="94"/>
      <c r="C26" s="26"/>
      <c r="D26" s="8"/>
      <c r="E26" s="176"/>
      <c r="F26" s="17"/>
      <c r="G26" s="39"/>
      <c r="H26" s="17"/>
      <c r="I26" s="78"/>
      <c r="J26" s="76"/>
      <c r="K26" s="77"/>
    </row>
    <row r="27" spans="1:11" ht="16.5">
      <c r="A27" s="94">
        <v>1400</v>
      </c>
      <c r="C27" s="5" t="s">
        <v>62</v>
      </c>
      <c r="I27" s="80"/>
      <c r="J27" s="80"/>
      <c r="K27" s="80"/>
    </row>
    <row r="28" spans="1:11" ht="16.5">
      <c r="A28" s="94">
        <v>1410</v>
      </c>
      <c r="C28" s="5" t="s">
        <v>63</v>
      </c>
      <c r="D28" s="8"/>
      <c r="E28" s="178"/>
      <c r="F28" s="37"/>
      <c r="G28" s="96"/>
      <c r="H28" s="17"/>
      <c r="I28" s="78">
        <f>E28-G28</f>
        <v>0</v>
      </c>
      <c r="J28" s="76"/>
      <c r="K28" s="77">
        <f>IF(ISERROR(I28/G28),0,I28/G28)</f>
        <v>0</v>
      </c>
    </row>
    <row r="29" spans="1:11" ht="16.5">
      <c r="A29" s="94">
        <v>1420</v>
      </c>
      <c r="C29" s="26" t="s">
        <v>64</v>
      </c>
      <c r="D29" s="8"/>
      <c r="E29" s="39">
        <v>66000</v>
      </c>
      <c r="F29" s="17"/>
      <c r="G29" s="39">
        <v>66000</v>
      </c>
      <c r="H29" s="17"/>
      <c r="I29" s="78">
        <f>E29-G29</f>
        <v>0</v>
      </c>
      <c r="J29" s="76"/>
      <c r="K29" s="77">
        <f>IF(ISERROR(I29/G29),0,I29/G29)</f>
        <v>0</v>
      </c>
    </row>
    <row r="30" spans="1:11" ht="16.5">
      <c r="A30" s="94"/>
      <c r="C30" s="90" t="s">
        <v>65</v>
      </c>
      <c r="D30" s="8"/>
      <c r="E30" s="91">
        <f>SUM(E28:E29)</f>
        <v>66000</v>
      </c>
      <c r="F30" s="76"/>
      <c r="G30" s="91">
        <f>SUM(G28:G29)</f>
        <v>66000</v>
      </c>
      <c r="H30" s="76"/>
      <c r="I30" s="91">
        <f>SUM(I28:I29)</f>
        <v>0</v>
      </c>
      <c r="J30" s="76"/>
      <c r="K30" s="77"/>
    </row>
    <row r="31" spans="1:11" ht="16.5">
      <c r="A31" s="94"/>
      <c r="C31" s="26"/>
      <c r="D31" s="8"/>
      <c r="E31" s="176"/>
      <c r="F31" s="17"/>
      <c r="G31" s="39"/>
      <c r="H31" s="17"/>
      <c r="I31" s="78"/>
      <c r="J31" s="76"/>
      <c r="K31" s="77"/>
    </row>
    <row r="32" spans="1:10" ht="17.25" thickBot="1">
      <c r="A32" s="94"/>
      <c r="C32" s="5" t="s">
        <v>40</v>
      </c>
      <c r="E32" s="85">
        <f>E18+E23+E25+E30</f>
        <v>5638640</v>
      </c>
      <c r="F32" s="98"/>
      <c r="G32" s="85">
        <f>G18+G23+G25+G30</f>
        <v>5714905</v>
      </c>
      <c r="H32" s="98"/>
      <c r="I32" s="168">
        <f>I18+I23+I25+I30</f>
        <v>-76265</v>
      </c>
      <c r="J32" s="11"/>
    </row>
    <row r="33" spans="1:11" ht="17.25" thickTop="1">
      <c r="A33" s="94"/>
      <c r="E33" s="70" t="s">
        <v>17</v>
      </c>
      <c r="G33" s="70" t="s">
        <v>18</v>
      </c>
      <c r="H33" s="24"/>
      <c r="I33" s="199" t="s">
        <v>16</v>
      </c>
      <c r="J33" s="199"/>
      <c r="K33" s="199"/>
    </row>
    <row r="34" spans="1:11" ht="16.5">
      <c r="A34" s="94"/>
      <c r="C34" s="6" t="s">
        <v>114</v>
      </c>
      <c r="E34" s="147" t="str">
        <f>E7</f>
        <v>99/12/31</v>
      </c>
      <c r="F34" s="148"/>
      <c r="G34" s="147" t="str">
        <f>G7</f>
        <v>98/12/31</v>
      </c>
      <c r="I34" s="68" t="s">
        <v>13</v>
      </c>
      <c r="J34" s="67"/>
      <c r="K34" s="68" t="s">
        <v>14</v>
      </c>
    </row>
    <row r="35" spans="1:9" ht="16.5">
      <c r="A35" s="94">
        <v>2100</v>
      </c>
      <c r="C35" s="5" t="s">
        <v>36</v>
      </c>
      <c r="E35" s="179"/>
      <c r="G35" s="10"/>
      <c r="I35" s="10"/>
    </row>
    <row r="36" spans="1:11" ht="16.5">
      <c r="A36" s="94">
        <v>2110</v>
      </c>
      <c r="C36" s="9" t="s">
        <v>47</v>
      </c>
      <c r="E36" s="175"/>
      <c r="G36" s="45"/>
      <c r="I36" s="120">
        <f aca="true" t="shared" si="2" ref="I36:I43">E36-G36</f>
        <v>0</v>
      </c>
      <c r="J36" s="80"/>
      <c r="K36" s="77">
        <f aca="true" t="shared" si="3" ref="K36:K43">IF(ISERROR(I36/G36),0,I36/G36)</f>
        <v>0</v>
      </c>
    </row>
    <row r="37" spans="1:11" ht="16.5">
      <c r="A37" s="94">
        <v>2120</v>
      </c>
      <c r="C37" s="9" t="s">
        <v>48</v>
      </c>
      <c r="E37" s="178"/>
      <c r="F37" s="136"/>
      <c r="G37" s="96"/>
      <c r="I37" s="78">
        <f t="shared" si="2"/>
        <v>0</v>
      </c>
      <c r="J37" s="80"/>
      <c r="K37" s="77">
        <f t="shared" si="3"/>
        <v>0</v>
      </c>
    </row>
    <row r="38" spans="1:11" ht="16.5">
      <c r="A38" s="94">
        <v>2130</v>
      </c>
      <c r="C38" s="9" t="s">
        <v>49</v>
      </c>
      <c r="E38" s="180"/>
      <c r="F38" s="136"/>
      <c r="G38" s="37"/>
      <c r="I38" s="78">
        <f t="shared" si="2"/>
        <v>0</v>
      </c>
      <c r="J38" s="80"/>
      <c r="K38" s="77">
        <f t="shared" si="3"/>
        <v>0</v>
      </c>
    </row>
    <row r="39" spans="1:11" ht="16.5">
      <c r="A39" s="94">
        <v>2140</v>
      </c>
      <c r="C39" s="9" t="s">
        <v>50</v>
      </c>
      <c r="E39" s="37">
        <v>722539</v>
      </c>
      <c r="F39" s="136"/>
      <c r="G39" s="37">
        <v>4786</v>
      </c>
      <c r="I39" s="78">
        <f t="shared" si="2"/>
        <v>717753</v>
      </c>
      <c r="J39" s="80"/>
      <c r="K39" s="77">
        <f t="shared" si="3"/>
        <v>149.96928541579607</v>
      </c>
    </row>
    <row r="40" spans="1:11" ht="16.5">
      <c r="A40" s="94">
        <v>2150</v>
      </c>
      <c r="C40" s="9" t="s">
        <v>66</v>
      </c>
      <c r="E40" s="37">
        <v>27540</v>
      </c>
      <c r="F40" s="136"/>
      <c r="G40" s="37">
        <v>19952</v>
      </c>
      <c r="I40" s="78">
        <f t="shared" si="2"/>
        <v>7588</v>
      </c>
      <c r="J40" s="80"/>
      <c r="K40" s="77">
        <f t="shared" si="3"/>
        <v>0.3803127506014435</v>
      </c>
    </row>
    <row r="41" spans="1:11" ht="16.5">
      <c r="A41" s="94">
        <v>2160</v>
      </c>
      <c r="C41" s="9" t="s">
        <v>51</v>
      </c>
      <c r="E41" s="180"/>
      <c r="F41" s="136"/>
      <c r="G41" s="37"/>
      <c r="I41" s="78">
        <f t="shared" si="2"/>
        <v>0</v>
      </c>
      <c r="J41" s="80"/>
      <c r="K41" s="77">
        <f t="shared" si="3"/>
        <v>0</v>
      </c>
    </row>
    <row r="42" spans="1:11" ht="16.5">
      <c r="A42" s="94">
        <v>2170</v>
      </c>
      <c r="C42" s="9" t="s">
        <v>67</v>
      </c>
      <c r="E42" s="37">
        <v>1149</v>
      </c>
      <c r="F42" s="136"/>
      <c r="G42" s="37">
        <v>2465</v>
      </c>
      <c r="I42" s="78">
        <f t="shared" si="2"/>
        <v>-1316</v>
      </c>
      <c r="J42" s="80"/>
      <c r="K42" s="77">
        <f t="shared" si="3"/>
        <v>-0.5338742393509128</v>
      </c>
    </row>
    <row r="43" spans="1:11" ht="16.5">
      <c r="A43" s="94">
        <v>2180</v>
      </c>
      <c r="C43" s="9" t="s">
        <v>52</v>
      </c>
      <c r="E43" s="37">
        <v>2127954</v>
      </c>
      <c r="F43" s="136"/>
      <c r="G43" s="37">
        <v>3327954</v>
      </c>
      <c r="I43" s="78">
        <f t="shared" si="2"/>
        <v>-1200000</v>
      </c>
      <c r="J43" s="80"/>
      <c r="K43" s="77">
        <f t="shared" si="3"/>
        <v>-0.3605819070816484</v>
      </c>
    </row>
    <row r="44" spans="1:10" ht="16.5">
      <c r="A44" s="94"/>
      <c r="C44" s="5" t="s">
        <v>41</v>
      </c>
      <c r="E44" s="82">
        <f>SUM(E36:E43)</f>
        <v>2879182</v>
      </c>
      <c r="F44" s="76"/>
      <c r="G44" s="82">
        <f>SUM(G36:G43)</f>
        <v>3355157</v>
      </c>
      <c r="H44" s="76"/>
      <c r="I44" s="82">
        <f>SUM(I36:I43)</f>
        <v>-475975</v>
      </c>
      <c r="J44" s="17"/>
    </row>
    <row r="45" spans="1:10" ht="16.5">
      <c r="A45" s="94"/>
      <c r="E45" s="38"/>
      <c r="F45" s="18"/>
      <c r="G45" s="38"/>
      <c r="H45" s="18"/>
      <c r="I45" s="38"/>
      <c r="J45" s="18"/>
    </row>
    <row r="46" spans="1:10" ht="16.5">
      <c r="A46" s="94"/>
      <c r="C46" s="9" t="s">
        <v>42</v>
      </c>
      <c r="E46" s="83">
        <f>SUM(E44:E45)</f>
        <v>2879182</v>
      </c>
      <c r="F46" s="84"/>
      <c r="G46" s="83">
        <f>SUM(G44:G45)</f>
        <v>3355157</v>
      </c>
      <c r="H46" s="84"/>
      <c r="I46" s="83">
        <f>SUM(I44:I45)</f>
        <v>-475975</v>
      </c>
      <c r="J46" s="18"/>
    </row>
    <row r="47" spans="1:10" ht="16.5">
      <c r="A47" s="94"/>
      <c r="E47" s="181"/>
      <c r="F47" s="17"/>
      <c r="G47" s="41"/>
      <c r="H47" s="17"/>
      <c r="I47" s="41"/>
      <c r="J47" s="17"/>
    </row>
    <row r="48" spans="1:10" ht="16.5">
      <c r="A48" s="94">
        <v>3000</v>
      </c>
      <c r="C48" s="9" t="s">
        <v>19</v>
      </c>
      <c r="E48" s="177"/>
      <c r="F48" s="11"/>
      <c r="G48" s="40"/>
      <c r="H48" s="11"/>
      <c r="I48" s="40"/>
      <c r="J48" s="11"/>
    </row>
    <row r="49" spans="1:11" ht="16.5">
      <c r="A49" s="94">
        <v>3100</v>
      </c>
      <c r="C49" s="5" t="s">
        <v>135</v>
      </c>
      <c r="E49" s="78">
        <v>5000000</v>
      </c>
      <c r="F49" s="81"/>
      <c r="G49" s="78">
        <f>'6基金及餘絀變動表'!D11</f>
        <v>5000000</v>
      </c>
      <c r="H49" s="81"/>
      <c r="I49" s="78">
        <f>E49-G49</f>
        <v>0</v>
      </c>
      <c r="J49" s="11"/>
      <c r="K49" s="77">
        <f>IF(ISERROR(I49/G49),0,I49/G49)</f>
        <v>0</v>
      </c>
    </row>
    <row r="50" spans="1:11" ht="16.5">
      <c r="A50" s="94">
        <v>3200</v>
      </c>
      <c r="C50" s="5" t="s">
        <v>117</v>
      </c>
      <c r="E50" s="78">
        <f>'6基金及餘絀變動表'!F15</f>
        <v>0</v>
      </c>
      <c r="F50" s="81"/>
      <c r="G50" s="78">
        <f>'6基金及餘絀變動表'!F11</f>
        <v>0</v>
      </c>
      <c r="H50" s="81"/>
      <c r="I50" s="78">
        <f>E50-G50</f>
        <v>0</v>
      </c>
      <c r="J50" s="11"/>
      <c r="K50" s="77">
        <f>IF(ISERROR(I50/G50),0,I50/G50)</f>
        <v>0</v>
      </c>
    </row>
    <row r="51" spans="1:11" ht="16.5">
      <c r="A51" s="94">
        <v>3200</v>
      </c>
      <c r="C51" s="5" t="s">
        <v>118</v>
      </c>
      <c r="E51" s="78">
        <v>-2240542</v>
      </c>
      <c r="F51" s="81"/>
      <c r="G51" s="78">
        <v>-2640252</v>
      </c>
      <c r="H51" s="81"/>
      <c r="I51" s="78">
        <f>E51-G51</f>
        <v>399710</v>
      </c>
      <c r="J51" s="11"/>
      <c r="K51" s="77">
        <f>IF(ISERROR(I51/G51),0,I51/G51)</f>
        <v>-0.15139085208533126</v>
      </c>
    </row>
    <row r="52" spans="1:10" ht="16.5">
      <c r="A52" s="94"/>
      <c r="C52" s="5" t="s">
        <v>32</v>
      </c>
      <c r="E52" s="82">
        <f>SUM(E49:E51)</f>
        <v>2759458</v>
      </c>
      <c r="F52" s="82">
        <f>SUM(F49:F51)</f>
        <v>0</v>
      </c>
      <c r="G52" s="82">
        <f>SUM(G49:G51)</f>
        <v>2359748</v>
      </c>
      <c r="H52" s="76"/>
      <c r="I52" s="82">
        <f>SUM(I49:I51)</f>
        <v>399710</v>
      </c>
      <c r="J52" s="17"/>
    </row>
    <row r="53" spans="1:10" ht="16.5">
      <c r="A53" s="94"/>
      <c r="E53" s="41"/>
      <c r="F53" s="17"/>
      <c r="G53" s="19"/>
      <c r="H53" s="17"/>
      <c r="I53" s="19"/>
      <c r="J53" s="17"/>
    </row>
    <row r="54" spans="1:10" ht="17.25" thickBot="1">
      <c r="A54" s="94"/>
      <c r="C54" s="5" t="s">
        <v>113</v>
      </c>
      <c r="E54" s="85">
        <f>E46+E52</f>
        <v>5638640</v>
      </c>
      <c r="F54" s="81"/>
      <c r="G54" s="85">
        <f>G46+G52</f>
        <v>5714905</v>
      </c>
      <c r="H54" s="81"/>
      <c r="I54" s="168">
        <f>I46+I52</f>
        <v>-76265</v>
      </c>
      <c r="J54" s="11"/>
    </row>
    <row r="55" spans="1:9" s="34" customFormat="1" ht="16.5" thickTop="1">
      <c r="A55" s="93"/>
      <c r="E55" s="35" t="str">
        <f>IF(E32-E54=0," ","Error")</f>
        <v> </v>
      </c>
      <c r="G55" s="35" t="str">
        <f>IF(G32-G54=0," ","Error")</f>
        <v> </v>
      </c>
      <c r="I55" s="35"/>
    </row>
    <row r="56" spans="1:9" s="34" customFormat="1" ht="15.75">
      <c r="A56" s="93"/>
      <c r="E56" s="35"/>
      <c r="G56" s="35"/>
      <c r="I56" s="35"/>
    </row>
    <row r="57" spans="1:12" s="34" customFormat="1" ht="16.5">
      <c r="A57" s="189" t="s">
        <v>88</v>
      </c>
      <c r="B57" s="189"/>
      <c r="C57" s="189"/>
      <c r="D57" s="189"/>
      <c r="E57" s="189"/>
      <c r="F57" s="189"/>
      <c r="G57" s="189"/>
      <c r="H57" s="189"/>
      <c r="I57" s="189"/>
      <c r="J57" s="189"/>
      <c r="K57" s="189"/>
      <c r="L57" s="189"/>
    </row>
    <row r="59" spans="1:9" ht="16.5">
      <c r="A59" s="186" t="s">
        <v>92</v>
      </c>
      <c r="B59" s="187"/>
      <c r="C59" s="187"/>
      <c r="D59" s="187"/>
      <c r="E59" s="187"/>
      <c r="F59" s="187"/>
      <c r="G59" s="187"/>
      <c r="H59" s="187"/>
      <c r="I59" s="187"/>
    </row>
  </sheetData>
  <sheetProtection formatCells="0" formatColumns="0" formatRows="0" insertColumns="0" insertRows="0" insertHyperlinks="0" deleteColumns="0" deleteRows="0" selectLockedCells="1" sort="0" autoFilter="0" pivotTables="0"/>
  <mergeCells count="9">
    <mergeCell ref="A1:K1"/>
    <mergeCell ref="A4:L4"/>
    <mergeCell ref="A59:I59"/>
    <mergeCell ref="A57:L57"/>
    <mergeCell ref="A2:K2"/>
    <mergeCell ref="A3:K3"/>
    <mergeCell ref="I6:K6"/>
    <mergeCell ref="G5:H5"/>
    <mergeCell ref="I33:K33"/>
  </mergeCells>
  <printOptions horizontalCentered="1"/>
  <pageMargins left="0.7480314960629921" right="0.7480314960629921" top="0.5905511811023623" bottom="0.5905511811023623" header="0.5118110236220472" footer="0.5118110236220472"/>
  <pageSetup fitToHeight="1" fitToWidth="1" horizontalDpi="600" verticalDpi="600" orientation="portrait" paperSize="9" scale="81" r:id="rId1"/>
  <rowBreaks count="1" manualBreakCount="1">
    <brk id="32"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R44"/>
  <sheetViews>
    <sheetView zoomScalePageLayoutView="0" workbookViewId="0" topLeftCell="A21">
      <selection activeCell="H31" sqref="H31:L31"/>
    </sheetView>
  </sheetViews>
  <sheetFormatPr defaultColWidth="9.00390625" defaultRowHeight="16.5"/>
  <cols>
    <col min="1" max="1" width="9.00390625" style="48" customWidth="1"/>
    <col min="2" max="2" width="1.37890625" style="48" customWidth="1"/>
    <col min="3" max="3" width="3.625" style="48" customWidth="1"/>
    <col min="4" max="4" width="13.75390625" style="48" customWidth="1"/>
    <col min="5" max="5" width="1.37890625" style="48" customWidth="1"/>
    <col min="6" max="6" width="12.625" style="48" customWidth="1"/>
    <col min="7" max="7" width="1.25" style="48" customWidth="1"/>
    <col min="8" max="8" width="12.625" style="48" customWidth="1"/>
    <col min="9" max="9" width="1.25" style="48" customWidth="1"/>
    <col min="10" max="10" width="12.625" style="48" customWidth="1"/>
    <col min="11" max="11" width="1.37890625" style="48" customWidth="1"/>
    <col min="12" max="12" width="12.625" style="48" customWidth="1"/>
    <col min="13" max="13" width="1.00390625" style="48" customWidth="1"/>
    <col min="14" max="14" width="8.875" style="48" customWidth="1"/>
    <col min="15" max="15" width="1.75390625" style="48" customWidth="1"/>
    <col min="16" max="16" width="12.625" style="48" customWidth="1"/>
    <col min="17" max="17" width="1.00390625" style="48" customWidth="1"/>
    <col min="18" max="18" width="9.375" style="48" bestFit="1" customWidth="1"/>
    <col min="19" max="19" width="1.75390625" style="48" customWidth="1"/>
    <col min="20" max="16384" width="9.00390625" style="48" customWidth="1"/>
  </cols>
  <sheetData>
    <row r="1" spans="1:18" ht="21">
      <c r="A1" s="194" t="s">
        <v>104</v>
      </c>
      <c r="B1" s="194"/>
      <c r="C1" s="194"/>
      <c r="D1" s="194"/>
      <c r="E1" s="194"/>
      <c r="F1" s="194"/>
      <c r="G1" s="194"/>
      <c r="H1" s="194"/>
      <c r="I1" s="194"/>
      <c r="J1" s="194"/>
      <c r="K1" s="194"/>
      <c r="L1" s="203"/>
      <c r="M1" s="203"/>
      <c r="N1" s="203"/>
      <c r="O1" s="203"/>
      <c r="P1" s="203"/>
      <c r="Q1" s="203"/>
      <c r="R1" s="203"/>
    </row>
    <row r="2" spans="1:18" s="20" customFormat="1" ht="16.5">
      <c r="A2" s="198" t="str">
        <f>'3業務報告'!A2</f>
        <v>財團法人奇幻文化藝術基金會</v>
      </c>
      <c r="B2" s="198"/>
      <c r="C2" s="198"/>
      <c r="D2" s="198"/>
      <c r="E2" s="198"/>
      <c r="F2" s="198"/>
      <c r="G2" s="198"/>
      <c r="H2" s="198"/>
      <c r="I2" s="198"/>
      <c r="J2" s="198"/>
      <c r="K2" s="198"/>
      <c r="L2" s="198"/>
      <c r="M2" s="198"/>
      <c r="N2" s="198"/>
      <c r="O2" s="198"/>
      <c r="P2" s="198"/>
      <c r="Q2" s="198"/>
      <c r="R2" s="198"/>
    </row>
    <row r="3" spans="1:18" s="20" customFormat="1" ht="16.5">
      <c r="A3" s="198" t="s">
        <v>33</v>
      </c>
      <c r="B3" s="198"/>
      <c r="C3" s="198"/>
      <c r="D3" s="198"/>
      <c r="E3" s="198"/>
      <c r="F3" s="198"/>
      <c r="G3" s="198"/>
      <c r="H3" s="198"/>
      <c r="I3" s="198"/>
      <c r="J3" s="198"/>
      <c r="K3" s="198"/>
      <c r="L3" s="198"/>
      <c r="M3" s="198"/>
      <c r="N3" s="198"/>
      <c r="O3" s="198"/>
      <c r="P3" s="198"/>
      <c r="Q3" s="198"/>
      <c r="R3" s="198"/>
    </row>
    <row r="4" spans="1:18" s="20" customFormat="1" ht="16.5">
      <c r="A4" s="206" t="str">
        <f>"民國"&amp;'3業務報告'!$D$3&amp;"年度"</f>
        <v>民國99年度</v>
      </c>
      <c r="B4" s="206"/>
      <c r="C4" s="206"/>
      <c r="D4" s="206"/>
      <c r="E4" s="206"/>
      <c r="F4" s="206"/>
      <c r="G4" s="206"/>
      <c r="H4" s="207"/>
      <c r="I4" s="206"/>
      <c r="J4" s="206"/>
      <c r="K4" s="206"/>
      <c r="L4" s="206"/>
      <c r="M4" s="203"/>
      <c r="N4" s="203"/>
      <c r="O4" s="203"/>
      <c r="P4" s="203"/>
      <c r="Q4" s="203"/>
      <c r="R4" s="203"/>
    </row>
    <row r="5" spans="4:10" ht="16.5">
      <c r="D5" s="49"/>
      <c r="E5" s="49"/>
      <c r="F5" s="49"/>
      <c r="G5" s="49"/>
      <c r="H5" s="49"/>
      <c r="I5" s="49"/>
      <c r="J5" s="25"/>
    </row>
    <row r="6" spans="4:18" ht="16.5" customHeight="1">
      <c r="D6" s="49"/>
      <c r="E6" s="49"/>
      <c r="L6" s="204" t="s">
        <v>86</v>
      </c>
      <c r="M6" s="204"/>
      <c r="N6" s="204"/>
      <c r="P6" s="204" t="s">
        <v>87</v>
      </c>
      <c r="Q6" s="204"/>
      <c r="R6" s="204"/>
    </row>
    <row r="7" spans="5:18" ht="16.5">
      <c r="E7" s="49"/>
      <c r="F7" s="50" t="s">
        <v>10</v>
      </c>
      <c r="G7" s="51"/>
      <c r="H7" s="50" t="s">
        <v>11</v>
      </c>
      <c r="I7" s="66"/>
      <c r="J7" s="50" t="s">
        <v>12</v>
      </c>
      <c r="L7" s="205"/>
      <c r="M7" s="205"/>
      <c r="N7" s="205"/>
      <c r="P7" s="205"/>
      <c r="Q7" s="205"/>
      <c r="R7" s="205"/>
    </row>
    <row r="8" spans="1:18" ht="16.5">
      <c r="A8" s="95" t="s">
        <v>54</v>
      </c>
      <c r="C8" s="202" t="s">
        <v>9</v>
      </c>
      <c r="D8" s="202"/>
      <c r="E8" s="49"/>
      <c r="F8" s="131" t="str">
        <f>'3業務報告'!$D$3&amp;"年度"</f>
        <v>99年度</v>
      </c>
      <c r="G8" s="105"/>
      <c r="H8" s="131" t="str">
        <f>'3業務報告'!$D$3&amp;"年度"</f>
        <v>99年度</v>
      </c>
      <c r="I8" s="105"/>
      <c r="J8" s="131" t="str">
        <f>'3業務報告'!$D$3-1&amp;"年度"</f>
        <v>98年度</v>
      </c>
      <c r="L8" s="69" t="s">
        <v>13</v>
      </c>
      <c r="M8" s="67"/>
      <c r="N8" s="69" t="s">
        <v>14</v>
      </c>
      <c r="P8" s="69" t="s">
        <v>13</v>
      </c>
      <c r="Q8" s="67"/>
      <c r="R8" s="69" t="s">
        <v>14</v>
      </c>
    </row>
    <row r="9" spans="3:10" ht="16.5">
      <c r="C9" s="52" t="s">
        <v>26</v>
      </c>
      <c r="D9" s="52"/>
      <c r="E9" s="52"/>
      <c r="F9" s="52"/>
      <c r="G9" s="53"/>
      <c r="H9" s="52"/>
      <c r="I9" s="53"/>
      <c r="J9" s="52"/>
    </row>
    <row r="10" spans="1:18" ht="16.5">
      <c r="A10" s="94">
        <v>4100</v>
      </c>
      <c r="C10" s="54"/>
      <c r="D10" s="52" t="s">
        <v>6</v>
      </c>
      <c r="E10" s="54"/>
      <c r="F10" s="46">
        <v>6599815</v>
      </c>
      <c r="G10" s="29"/>
      <c r="H10" s="46">
        <v>5167887</v>
      </c>
      <c r="I10" s="29"/>
      <c r="J10" s="46">
        <v>4330048</v>
      </c>
      <c r="L10" s="71">
        <f aca="true" t="shared" si="0" ref="L10:L16">H10-F10</f>
        <v>-1431928</v>
      </c>
      <c r="M10" s="72"/>
      <c r="N10" s="77">
        <f aca="true" t="shared" si="1" ref="N10:N16">IF(ISERROR(L10/F10),0,L10/F10)</f>
        <v>-0.21696486946982604</v>
      </c>
      <c r="O10" s="81"/>
      <c r="P10" s="71">
        <f aca="true" t="shared" si="2" ref="P10:P16">H10-J10</f>
        <v>837839</v>
      </c>
      <c r="Q10" s="81"/>
      <c r="R10" s="77">
        <f aca="true" t="shared" si="3" ref="R10:R16">IF(ISERROR(P10/J10),0,P10/J10)</f>
        <v>0.19349415987998286</v>
      </c>
    </row>
    <row r="11" spans="1:18" ht="16.5">
      <c r="A11" s="94">
        <v>4200</v>
      </c>
      <c r="C11" s="54"/>
      <c r="D11" s="52" t="s">
        <v>80</v>
      </c>
      <c r="E11" s="54"/>
      <c r="F11" s="30"/>
      <c r="G11" s="29"/>
      <c r="H11" s="30"/>
      <c r="I11" s="29"/>
      <c r="J11" s="30">
        <v>8280</v>
      </c>
      <c r="L11" s="87">
        <f>H11-F11</f>
        <v>0</v>
      </c>
      <c r="M11" s="72"/>
      <c r="N11" s="77">
        <f>IF(ISERROR(L11/F11),0,L11/F11)</f>
        <v>0</v>
      </c>
      <c r="O11" s="81"/>
      <c r="P11" s="87">
        <f>H11-J11</f>
        <v>-8280</v>
      </c>
      <c r="Q11" s="81"/>
      <c r="R11" s="77">
        <f>IF(ISERROR(P11/J11),0,P11/J11)</f>
        <v>-1</v>
      </c>
    </row>
    <row r="12" spans="1:18" ht="16.5">
      <c r="A12" s="94">
        <v>4300</v>
      </c>
      <c r="C12" s="54"/>
      <c r="D12" s="52" t="s">
        <v>4</v>
      </c>
      <c r="E12" s="54"/>
      <c r="F12" s="30">
        <v>50000</v>
      </c>
      <c r="G12" s="29"/>
      <c r="H12" s="30">
        <v>33929</v>
      </c>
      <c r="I12" s="29"/>
      <c r="J12" s="30">
        <v>52928</v>
      </c>
      <c r="L12" s="87">
        <f t="shared" si="0"/>
        <v>-16071</v>
      </c>
      <c r="M12" s="72"/>
      <c r="N12" s="77">
        <f t="shared" si="1"/>
        <v>-0.32142</v>
      </c>
      <c r="O12" s="81"/>
      <c r="P12" s="87">
        <f t="shared" si="2"/>
        <v>-18999</v>
      </c>
      <c r="Q12" s="81"/>
      <c r="R12" s="77">
        <f t="shared" si="3"/>
        <v>-0.35895934099153565</v>
      </c>
    </row>
    <row r="13" spans="1:18" ht="16.5">
      <c r="A13" s="94">
        <v>4400</v>
      </c>
      <c r="C13" s="54"/>
      <c r="D13" s="52" t="s">
        <v>5</v>
      </c>
      <c r="E13" s="54"/>
      <c r="F13" s="30"/>
      <c r="G13" s="29"/>
      <c r="H13" s="30"/>
      <c r="I13" s="29"/>
      <c r="J13" s="30"/>
      <c r="L13" s="87">
        <f t="shared" si="0"/>
        <v>0</v>
      </c>
      <c r="M13" s="72"/>
      <c r="N13" s="77">
        <f t="shared" si="1"/>
        <v>0</v>
      </c>
      <c r="O13" s="81"/>
      <c r="P13" s="87">
        <f t="shared" si="2"/>
        <v>0</v>
      </c>
      <c r="Q13" s="81"/>
      <c r="R13" s="77">
        <f t="shared" si="3"/>
        <v>0</v>
      </c>
    </row>
    <row r="14" spans="1:18" ht="16.5">
      <c r="A14" s="94">
        <v>4500</v>
      </c>
      <c r="D14" s="52" t="s">
        <v>3</v>
      </c>
      <c r="E14" s="54"/>
      <c r="F14" s="30"/>
      <c r="G14" s="29"/>
      <c r="H14" s="30"/>
      <c r="I14" s="29"/>
      <c r="J14" s="30"/>
      <c r="L14" s="87">
        <f t="shared" si="0"/>
        <v>0</v>
      </c>
      <c r="M14" s="72"/>
      <c r="N14" s="77">
        <f t="shared" si="1"/>
        <v>0</v>
      </c>
      <c r="O14" s="81"/>
      <c r="P14" s="87">
        <f t="shared" si="2"/>
        <v>0</v>
      </c>
      <c r="Q14" s="81"/>
      <c r="R14" s="77">
        <f t="shared" si="3"/>
        <v>0</v>
      </c>
    </row>
    <row r="15" spans="1:18" ht="16.5">
      <c r="A15" s="94">
        <v>4600</v>
      </c>
      <c r="C15" s="54"/>
      <c r="D15" s="52" t="s">
        <v>68</v>
      </c>
      <c r="E15" s="54"/>
      <c r="F15" s="30"/>
      <c r="G15" s="29"/>
      <c r="H15" s="30"/>
      <c r="I15" s="29"/>
      <c r="J15" s="30"/>
      <c r="L15" s="87">
        <f t="shared" si="0"/>
        <v>0</v>
      </c>
      <c r="M15" s="72"/>
      <c r="N15" s="77">
        <f t="shared" si="1"/>
        <v>0</v>
      </c>
      <c r="O15" s="81"/>
      <c r="P15" s="87">
        <f t="shared" si="2"/>
        <v>0</v>
      </c>
      <c r="Q15" s="81"/>
      <c r="R15" s="77">
        <f t="shared" si="3"/>
        <v>0</v>
      </c>
    </row>
    <row r="16" spans="1:18" ht="16.5">
      <c r="A16" s="94">
        <v>4900</v>
      </c>
      <c r="C16" s="54"/>
      <c r="D16" s="52" t="s">
        <v>7</v>
      </c>
      <c r="E16" s="54"/>
      <c r="F16" s="30"/>
      <c r="G16" s="29"/>
      <c r="H16" s="30">
        <v>1597294</v>
      </c>
      <c r="I16" s="29"/>
      <c r="J16" s="30">
        <v>2543087</v>
      </c>
      <c r="L16" s="87">
        <f t="shared" si="0"/>
        <v>1597294</v>
      </c>
      <c r="M16" s="72"/>
      <c r="N16" s="77">
        <f t="shared" si="1"/>
        <v>0</v>
      </c>
      <c r="O16" s="81"/>
      <c r="P16" s="87">
        <f t="shared" si="2"/>
        <v>-945793</v>
      </c>
      <c r="Q16" s="81"/>
      <c r="R16" s="77">
        <f t="shared" si="3"/>
        <v>-0.3719074494895377</v>
      </c>
    </row>
    <row r="17" spans="1:18" ht="16.5">
      <c r="A17" s="94"/>
      <c r="C17" s="52"/>
      <c r="D17" s="63" t="s">
        <v>8</v>
      </c>
      <c r="F17" s="73">
        <f>SUM(F10:F16)</f>
        <v>6649815</v>
      </c>
      <c r="G17" s="74"/>
      <c r="H17" s="73">
        <f>SUM(H10:H16)</f>
        <v>6799110</v>
      </c>
      <c r="I17" s="74"/>
      <c r="J17" s="73">
        <f>SUM(J10:J16)</f>
        <v>6934343</v>
      </c>
      <c r="K17" s="72"/>
      <c r="L17" s="155">
        <f>SUM(L10:L16)</f>
        <v>149295</v>
      </c>
      <c r="N17" s="11"/>
      <c r="O17" s="11"/>
      <c r="P17" s="155">
        <f>SUM(P10:P16)</f>
        <v>-135233</v>
      </c>
      <c r="Q17" s="11"/>
      <c r="R17" s="11"/>
    </row>
    <row r="18" spans="1:18" ht="16.5">
      <c r="A18" s="94"/>
      <c r="C18" s="55"/>
      <c r="D18" s="55"/>
      <c r="E18" s="55"/>
      <c r="F18" s="56"/>
      <c r="G18" s="2"/>
      <c r="H18" s="56"/>
      <c r="I18" s="2"/>
      <c r="J18" s="56"/>
      <c r="L18" s="61"/>
      <c r="N18" s="11"/>
      <c r="O18" s="11"/>
      <c r="P18" s="61"/>
      <c r="Q18" s="11"/>
      <c r="R18" s="11"/>
    </row>
    <row r="19" spans="1:18" ht="16.5">
      <c r="A19" s="94"/>
      <c r="C19" s="52" t="s">
        <v>28</v>
      </c>
      <c r="D19" s="47"/>
      <c r="E19" s="47"/>
      <c r="F19" s="56"/>
      <c r="G19" s="2"/>
      <c r="H19" s="56"/>
      <c r="I19" s="2"/>
      <c r="J19" s="56"/>
      <c r="L19" s="31"/>
      <c r="N19" s="11"/>
      <c r="O19" s="11"/>
      <c r="P19" s="31"/>
      <c r="Q19" s="11"/>
      <c r="R19" s="11"/>
    </row>
    <row r="20" spans="1:18" ht="16.5">
      <c r="A20" s="94">
        <v>5100</v>
      </c>
      <c r="C20" s="47"/>
      <c r="D20" s="47" t="s">
        <v>69</v>
      </c>
      <c r="E20" s="47"/>
      <c r="F20" s="37">
        <v>1394625</v>
      </c>
      <c r="G20" s="2"/>
      <c r="H20" s="37">
        <v>1134471</v>
      </c>
      <c r="I20" s="2"/>
      <c r="J20" s="37">
        <v>1067426</v>
      </c>
      <c r="L20" s="87">
        <f aca="true" t="shared" si="4" ref="L20:L27">H20-F20</f>
        <v>-260154</v>
      </c>
      <c r="M20" s="72"/>
      <c r="N20" s="77">
        <f aca="true" t="shared" si="5" ref="N20:N27">IF(ISERROR(L20/F20),0,L20/F20)</f>
        <v>-0.18654046786770637</v>
      </c>
      <c r="O20" s="81"/>
      <c r="P20" s="87">
        <f aca="true" t="shared" si="6" ref="P20:P27">H20-J20</f>
        <v>67045</v>
      </c>
      <c r="Q20" s="81"/>
      <c r="R20" s="77">
        <f aca="true" t="shared" si="7" ref="R20:R27">IF(ISERROR(P20/J20),0,P20/J20)</f>
        <v>0.06280997464929654</v>
      </c>
    </row>
    <row r="21" spans="1:18" ht="16.5">
      <c r="A21" s="94">
        <v>5200</v>
      </c>
      <c r="C21" s="52"/>
      <c r="D21" s="52" t="s">
        <v>70</v>
      </c>
      <c r="E21" s="52"/>
      <c r="F21" s="37">
        <v>859400</v>
      </c>
      <c r="G21" s="2"/>
      <c r="H21" s="37">
        <v>1142584</v>
      </c>
      <c r="I21" s="2"/>
      <c r="J21" s="37">
        <v>937645</v>
      </c>
      <c r="L21" s="87">
        <f t="shared" si="4"/>
        <v>283184</v>
      </c>
      <c r="M21" s="72"/>
      <c r="N21" s="77">
        <f t="shared" si="5"/>
        <v>0.32951361414940655</v>
      </c>
      <c r="O21" s="81"/>
      <c r="P21" s="87">
        <f t="shared" si="6"/>
        <v>204939</v>
      </c>
      <c r="Q21" s="81"/>
      <c r="R21" s="77">
        <f t="shared" si="7"/>
        <v>0.21856779484773023</v>
      </c>
    </row>
    <row r="22" spans="1:18" ht="16.5">
      <c r="A22" s="94">
        <v>5300</v>
      </c>
      <c r="C22" s="52"/>
      <c r="D22" s="52" t="s">
        <v>71</v>
      </c>
      <c r="E22" s="52"/>
      <c r="F22" s="37">
        <v>4170000</v>
      </c>
      <c r="G22" s="2"/>
      <c r="H22" s="37">
        <v>4055421</v>
      </c>
      <c r="I22" s="2"/>
      <c r="J22" s="37">
        <v>3426420</v>
      </c>
      <c r="L22" s="87">
        <f t="shared" si="4"/>
        <v>-114579</v>
      </c>
      <c r="M22" s="72"/>
      <c r="N22" s="77">
        <f t="shared" si="5"/>
        <v>-0.027476978417266186</v>
      </c>
      <c r="O22" s="81"/>
      <c r="P22" s="87">
        <f t="shared" si="6"/>
        <v>629001</v>
      </c>
      <c r="Q22" s="81"/>
      <c r="R22" s="77">
        <f t="shared" si="7"/>
        <v>0.18357381757052552</v>
      </c>
    </row>
    <row r="23" spans="1:18" ht="16.5">
      <c r="A23" s="94">
        <v>5400</v>
      </c>
      <c r="C23" s="52"/>
      <c r="D23" s="52" t="s">
        <v>77</v>
      </c>
      <c r="E23" s="52"/>
      <c r="F23" s="37"/>
      <c r="G23" s="2"/>
      <c r="H23" s="37"/>
      <c r="I23" s="2"/>
      <c r="J23" s="37"/>
      <c r="L23" s="87">
        <f>H23-F23</f>
        <v>0</v>
      </c>
      <c r="M23" s="72"/>
      <c r="N23" s="77">
        <f>IF(ISERROR(L23/F23),0,L23/F23)</f>
        <v>0</v>
      </c>
      <c r="O23" s="81"/>
      <c r="P23" s="87">
        <f>H23-J23</f>
        <v>0</v>
      </c>
      <c r="Q23" s="81"/>
      <c r="R23" s="77">
        <f>IF(ISERROR(P23/J23),0,P23/J23)</f>
        <v>0</v>
      </c>
    </row>
    <row r="24" spans="1:18" ht="16.5">
      <c r="A24" s="94">
        <v>5500</v>
      </c>
      <c r="C24" s="52"/>
      <c r="D24" s="52" t="s">
        <v>72</v>
      </c>
      <c r="E24" s="52"/>
      <c r="F24" s="37"/>
      <c r="G24" s="2"/>
      <c r="H24" s="37"/>
      <c r="I24" s="2"/>
      <c r="J24" s="37"/>
      <c r="L24" s="87">
        <f t="shared" si="4"/>
        <v>0</v>
      </c>
      <c r="M24" s="72"/>
      <c r="N24" s="77">
        <f t="shared" si="5"/>
        <v>0</v>
      </c>
      <c r="O24" s="81"/>
      <c r="P24" s="87">
        <f t="shared" si="6"/>
        <v>0</v>
      </c>
      <c r="Q24" s="81"/>
      <c r="R24" s="77">
        <f t="shared" si="7"/>
        <v>0</v>
      </c>
    </row>
    <row r="25" spans="1:18" ht="16.5">
      <c r="A25" s="94">
        <v>5600</v>
      </c>
      <c r="C25" s="52"/>
      <c r="D25" s="52" t="s">
        <v>73</v>
      </c>
      <c r="E25" s="52"/>
      <c r="F25" s="37"/>
      <c r="G25" s="2"/>
      <c r="H25" s="37"/>
      <c r="I25" s="2"/>
      <c r="J25" s="37"/>
      <c r="L25" s="87">
        <f t="shared" si="4"/>
        <v>0</v>
      </c>
      <c r="M25" s="72"/>
      <c r="N25" s="77">
        <f t="shared" si="5"/>
        <v>0</v>
      </c>
      <c r="O25" s="81"/>
      <c r="P25" s="87">
        <f t="shared" si="6"/>
        <v>0</v>
      </c>
      <c r="Q25" s="81"/>
      <c r="R25" s="77">
        <f t="shared" si="7"/>
        <v>0</v>
      </c>
    </row>
    <row r="26" spans="1:18" ht="16.5">
      <c r="A26" s="94">
        <v>5700</v>
      </c>
      <c r="C26" s="52"/>
      <c r="D26" s="52" t="s">
        <v>74</v>
      </c>
      <c r="E26" s="52"/>
      <c r="F26" s="37"/>
      <c r="G26" s="2"/>
      <c r="H26" s="37"/>
      <c r="I26" s="2"/>
      <c r="J26" s="37"/>
      <c r="L26" s="87">
        <f t="shared" si="4"/>
        <v>0</v>
      </c>
      <c r="M26" s="72"/>
      <c r="N26" s="77">
        <f t="shared" si="5"/>
        <v>0</v>
      </c>
      <c r="O26" s="81"/>
      <c r="P26" s="87">
        <f t="shared" si="6"/>
        <v>0</v>
      </c>
      <c r="Q26" s="81"/>
      <c r="R26" s="77">
        <f t="shared" si="7"/>
        <v>0</v>
      </c>
    </row>
    <row r="27" spans="1:18" ht="16.5">
      <c r="A27" s="94">
        <v>5800</v>
      </c>
      <c r="C27" s="52"/>
      <c r="D27" s="52" t="s">
        <v>75</v>
      </c>
      <c r="E27" s="52"/>
      <c r="F27" s="37"/>
      <c r="G27" s="2"/>
      <c r="H27" s="37">
        <v>34</v>
      </c>
      <c r="I27" s="2"/>
      <c r="J27" s="37"/>
      <c r="L27" s="87">
        <f t="shared" si="4"/>
        <v>34</v>
      </c>
      <c r="M27" s="72"/>
      <c r="N27" s="77">
        <f t="shared" si="5"/>
        <v>0</v>
      </c>
      <c r="O27" s="81"/>
      <c r="P27" s="87">
        <f t="shared" si="6"/>
        <v>34</v>
      </c>
      <c r="Q27" s="81"/>
      <c r="R27" s="77">
        <f t="shared" si="7"/>
        <v>0</v>
      </c>
    </row>
    <row r="28" spans="1:18" ht="16.5">
      <c r="A28" s="94"/>
      <c r="C28" s="52"/>
      <c r="D28" s="27" t="s">
        <v>29</v>
      </c>
      <c r="F28" s="73">
        <f>SUM(F20:F27)</f>
        <v>6424025</v>
      </c>
      <c r="G28" s="2"/>
      <c r="H28" s="73">
        <f>SUM(H20:H27)</f>
        <v>6332510</v>
      </c>
      <c r="I28" s="2"/>
      <c r="J28" s="73">
        <f>SUM(J20:J27)</f>
        <v>5431491</v>
      </c>
      <c r="L28" s="155">
        <f>SUM(L20:L27)</f>
        <v>-91515</v>
      </c>
      <c r="N28" s="11"/>
      <c r="O28" s="11"/>
      <c r="P28" s="155">
        <f>SUM(P20:P27)</f>
        <v>901019</v>
      </c>
      <c r="Q28" s="11"/>
      <c r="R28" s="11"/>
    </row>
    <row r="29" spans="1:18" ht="16.5">
      <c r="A29" s="94"/>
      <c r="C29" s="52"/>
      <c r="D29" s="52"/>
      <c r="E29" s="47"/>
      <c r="F29" s="57"/>
      <c r="G29" s="2"/>
      <c r="H29" s="57"/>
      <c r="I29" s="2"/>
      <c r="J29" s="57"/>
      <c r="L29" s="57"/>
      <c r="N29" s="11"/>
      <c r="O29" s="11"/>
      <c r="P29" s="57"/>
      <c r="Q29" s="11"/>
      <c r="R29" s="11"/>
    </row>
    <row r="30" spans="1:18" ht="16.5">
      <c r="A30" s="94"/>
      <c r="C30" s="58" t="s">
        <v>22</v>
      </c>
      <c r="D30" s="52"/>
      <c r="E30" s="52"/>
      <c r="F30" s="71">
        <f>F17-F28</f>
        <v>225790</v>
      </c>
      <c r="G30" s="29"/>
      <c r="H30" s="71">
        <f>H17-H28</f>
        <v>466600</v>
      </c>
      <c r="I30" s="29"/>
      <c r="J30" s="71">
        <f>J17-J28</f>
        <v>1502852</v>
      </c>
      <c r="L30" s="71">
        <f>L17-L28</f>
        <v>240810</v>
      </c>
      <c r="N30" s="11"/>
      <c r="O30" s="11"/>
      <c r="P30" s="71">
        <f>P17-P28</f>
        <v>-1036252</v>
      </c>
      <c r="Q30" s="11"/>
      <c r="R30" s="11"/>
    </row>
    <row r="31" spans="1:18" ht="16.5">
      <c r="A31" s="94"/>
      <c r="C31" s="58" t="s">
        <v>24</v>
      </c>
      <c r="D31" s="52"/>
      <c r="E31" s="52"/>
      <c r="F31" s="62"/>
      <c r="G31" s="2"/>
      <c r="H31" s="182">
        <v>-66890</v>
      </c>
      <c r="I31" s="171"/>
      <c r="J31" s="182">
        <v>-39920</v>
      </c>
      <c r="K31" s="172"/>
      <c r="L31" s="182">
        <f>H31-F31</f>
        <v>-66890</v>
      </c>
      <c r="M31" s="72"/>
      <c r="N31" s="77">
        <f>IF(ISERROR(L31/F31),0,L31/F31)</f>
        <v>0</v>
      </c>
      <c r="O31" s="81"/>
      <c r="P31" s="86">
        <f>H31-J31</f>
        <v>-26970</v>
      </c>
      <c r="Q31" s="81"/>
      <c r="R31" s="77">
        <f>IF(ISERROR(P31/J31),0,P31/J31)</f>
        <v>0.6756012024048096</v>
      </c>
    </row>
    <row r="32" spans="1:18" ht="17.25" thickBot="1">
      <c r="A32" s="94"/>
      <c r="C32" s="58" t="s">
        <v>27</v>
      </c>
      <c r="D32" s="52"/>
      <c r="E32" s="52"/>
      <c r="F32" s="88">
        <f>SUM(F30:F31)</f>
        <v>225790</v>
      </c>
      <c r="G32" s="2"/>
      <c r="H32" s="88">
        <f>SUM(H30:H31)</f>
        <v>399710</v>
      </c>
      <c r="I32" s="2"/>
      <c r="J32" s="88">
        <f>SUM(J30:J31)</f>
        <v>1462932</v>
      </c>
      <c r="L32" s="88">
        <f>SUM(L30:L31)</f>
        <v>173920</v>
      </c>
      <c r="N32" s="11"/>
      <c r="O32" s="11"/>
      <c r="P32" s="88">
        <f>SUM(P30:P31)</f>
        <v>-1063222</v>
      </c>
      <c r="Q32" s="11"/>
      <c r="R32" s="11"/>
    </row>
    <row r="33" spans="1:18" ht="17.25" hidden="1" thickTop="1">
      <c r="A33" s="94"/>
      <c r="C33" s="58" t="s">
        <v>23</v>
      </c>
      <c r="D33" s="52"/>
      <c r="E33" s="52"/>
      <c r="F33" s="61"/>
      <c r="G33" s="2"/>
      <c r="H33" s="61"/>
      <c r="I33" s="2"/>
      <c r="J33" s="61"/>
      <c r="L33" s="87">
        <f>H33-F33</f>
        <v>0</v>
      </c>
      <c r="M33" s="72"/>
      <c r="N33" s="77" t="e">
        <f>L33/F33</f>
        <v>#DIV/0!</v>
      </c>
      <c r="O33" s="81"/>
      <c r="P33" s="87">
        <f>H33-J33</f>
        <v>0</v>
      </c>
      <c r="Q33" s="81"/>
      <c r="R33" s="77" t="e">
        <f>P33/J33</f>
        <v>#DIV/0!</v>
      </c>
    </row>
    <row r="34" spans="1:18" ht="17.25" hidden="1" thickBot="1">
      <c r="A34" s="94"/>
      <c r="C34" s="58" t="s">
        <v>25</v>
      </c>
      <c r="D34" s="52"/>
      <c r="E34" s="52"/>
      <c r="F34" s="88">
        <f>SUM(F32:F33)</f>
        <v>225790</v>
      </c>
      <c r="G34" s="2"/>
      <c r="H34" s="88">
        <f>SUM(H32:H33)</f>
        <v>399710</v>
      </c>
      <c r="I34" s="2"/>
      <c r="J34" s="88">
        <f>SUM(J32:J33)</f>
        <v>1462932</v>
      </c>
      <c r="L34" s="88">
        <f>SUM(L32:L33)</f>
        <v>173920</v>
      </c>
      <c r="N34" s="11"/>
      <c r="O34" s="11"/>
      <c r="P34" s="88">
        <f>SUM(P32:P33)</f>
        <v>-1063222</v>
      </c>
      <c r="Q34" s="11"/>
      <c r="R34" s="11"/>
    </row>
    <row r="35" spans="1:18" ht="17.25" thickTop="1">
      <c r="A35" s="94"/>
      <c r="C35" s="58"/>
      <c r="D35" s="52"/>
      <c r="E35" s="52"/>
      <c r="F35" s="59"/>
      <c r="G35" s="2"/>
      <c r="H35" s="59"/>
      <c r="I35" s="2"/>
      <c r="J35" s="59"/>
      <c r="N35" s="11"/>
      <c r="O35" s="11"/>
      <c r="P35" s="11"/>
      <c r="Q35" s="11"/>
      <c r="R35" s="11"/>
    </row>
    <row r="36" spans="3:18" ht="16.5">
      <c r="C36" s="189" t="s">
        <v>88</v>
      </c>
      <c r="D36" s="189"/>
      <c r="E36" s="189"/>
      <c r="F36" s="189"/>
      <c r="G36" s="189"/>
      <c r="H36" s="189"/>
      <c r="I36" s="189"/>
      <c r="J36" s="189"/>
      <c r="K36" s="189"/>
      <c r="L36" s="189"/>
      <c r="M36" s="189"/>
      <c r="N36" s="189"/>
      <c r="O36" s="11"/>
      <c r="P36" s="11"/>
      <c r="Q36" s="11"/>
      <c r="R36" s="11"/>
    </row>
    <row r="38" spans="1:12" ht="16.5">
      <c r="A38" s="115" t="s">
        <v>93</v>
      </c>
      <c r="B38" s="115"/>
      <c r="C38" s="186" t="s">
        <v>97</v>
      </c>
      <c r="D38" s="186"/>
      <c r="E38" s="186"/>
      <c r="F38" s="186"/>
      <c r="G38" s="186"/>
      <c r="H38" s="186"/>
      <c r="I38" s="186"/>
      <c r="J38" s="186"/>
      <c r="K38" s="186"/>
      <c r="L38" s="186"/>
    </row>
    <row r="39" spans="1:12" ht="16.5">
      <c r="A39" s="124"/>
      <c r="B39" s="115"/>
      <c r="C39" s="186" t="s">
        <v>95</v>
      </c>
      <c r="D39" s="186"/>
      <c r="E39" s="186"/>
      <c r="F39" s="186"/>
      <c r="G39" s="186"/>
      <c r="H39" s="186"/>
      <c r="I39" s="201"/>
      <c r="J39" s="201"/>
      <c r="K39" s="201"/>
      <c r="L39" s="201"/>
    </row>
    <row r="40" spans="1:8" ht="16.5">
      <c r="A40" s="94"/>
      <c r="C40" s="186" t="s">
        <v>98</v>
      </c>
      <c r="D40" s="201"/>
      <c r="E40" s="201"/>
      <c r="F40" s="201"/>
      <c r="G40" s="201"/>
      <c r="H40" s="201"/>
    </row>
    <row r="41" ht="16.5">
      <c r="A41" s="94"/>
    </row>
    <row r="42" ht="16.5">
      <c r="A42" s="94"/>
    </row>
    <row r="43" ht="16.5">
      <c r="A43" s="94"/>
    </row>
    <row r="44" ht="16.5">
      <c r="A44" s="94"/>
    </row>
  </sheetData>
  <sheetProtection/>
  <mergeCells count="11">
    <mergeCell ref="A4:R4"/>
    <mergeCell ref="C39:L39"/>
    <mergeCell ref="C40:H40"/>
    <mergeCell ref="C36:N36"/>
    <mergeCell ref="C8:D8"/>
    <mergeCell ref="C38:L38"/>
    <mergeCell ref="A1:R1"/>
    <mergeCell ref="L6:N7"/>
    <mergeCell ref="P6:R7"/>
    <mergeCell ref="A2:R2"/>
    <mergeCell ref="A3:R3"/>
  </mergeCells>
  <printOptions horizontalCentered="1"/>
  <pageMargins left="0.7480314960629921" right="0.7480314960629921" top="0.43" bottom="0.2" header="0.5118110236220472" footer="0.29"/>
  <pageSetup fitToHeight="1" fitToWidth="1"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sheetPr>
    <pageSetUpPr fitToPage="1"/>
  </sheetPr>
  <dimension ref="A1:S22"/>
  <sheetViews>
    <sheetView tabSelected="1" zoomScalePageLayoutView="0" workbookViewId="0" topLeftCell="A3">
      <selection activeCell="H19" sqref="H19"/>
    </sheetView>
  </sheetViews>
  <sheetFormatPr defaultColWidth="9.00390625" defaultRowHeight="16.5"/>
  <cols>
    <col min="1" max="1" width="2.75390625" style="12" customWidth="1"/>
    <col min="2" max="2" width="28.375" style="12" customWidth="1"/>
    <col min="3" max="3" width="0.6171875" style="12" customWidth="1"/>
    <col min="4" max="4" width="17.625" style="12" customWidth="1"/>
    <col min="5" max="5" width="0.6171875" style="146" customWidth="1"/>
    <col min="6" max="6" width="17.625" style="12" customWidth="1"/>
    <col min="7" max="7" width="0.875" style="146" customWidth="1"/>
    <col min="8" max="8" width="17.625" style="12" customWidth="1"/>
    <col min="9" max="9" width="0.875" style="12" customWidth="1"/>
    <col min="10" max="10" width="18.625" style="12" customWidth="1"/>
    <col min="11" max="16384" width="9.00390625" style="12" customWidth="1"/>
  </cols>
  <sheetData>
    <row r="1" spans="1:10" s="22" customFormat="1" ht="16.5">
      <c r="A1" s="198" t="str">
        <f>'3業務報告'!A2</f>
        <v>財團法人奇幻文化藝術基金會</v>
      </c>
      <c r="B1" s="198"/>
      <c r="C1" s="198"/>
      <c r="D1" s="198"/>
      <c r="E1" s="198"/>
      <c r="F1" s="198"/>
      <c r="G1" s="198"/>
      <c r="H1" s="198"/>
      <c r="I1" s="198"/>
      <c r="J1" s="198"/>
    </row>
    <row r="2" spans="1:10" s="22" customFormat="1" ht="16.5">
      <c r="A2" s="195" t="s">
        <v>79</v>
      </c>
      <c r="B2" s="195"/>
      <c r="C2" s="195"/>
      <c r="D2" s="195"/>
      <c r="E2" s="195"/>
      <c r="F2" s="195"/>
      <c r="G2" s="195"/>
      <c r="H2" s="195"/>
      <c r="I2" s="195"/>
      <c r="J2" s="195"/>
    </row>
    <row r="3" spans="1:19" s="22" customFormat="1" ht="16.5">
      <c r="A3" s="206" t="str">
        <f>"民國"&amp;'3業務報告'!$D$3&amp;"年度"</f>
        <v>民國99年度</v>
      </c>
      <c r="B3" s="206"/>
      <c r="C3" s="206"/>
      <c r="D3" s="206"/>
      <c r="E3" s="206"/>
      <c r="F3" s="206"/>
      <c r="G3" s="206"/>
      <c r="H3" s="206"/>
      <c r="I3" s="206"/>
      <c r="J3" s="206"/>
      <c r="K3" s="128"/>
      <c r="L3" s="128"/>
      <c r="M3" s="128"/>
      <c r="N3" s="123"/>
      <c r="O3" s="123"/>
      <c r="P3" s="123"/>
      <c r="Q3" s="123"/>
      <c r="R3" s="123"/>
      <c r="S3" s="123"/>
    </row>
    <row r="4" spans="2:10" s="22" customFormat="1" ht="16.5">
      <c r="B4" s="28"/>
      <c r="C4" s="28"/>
      <c r="D4" s="28"/>
      <c r="E4" s="139"/>
      <c r="F4" s="28"/>
      <c r="G4" s="139"/>
      <c r="H4" s="28"/>
      <c r="I4" s="28"/>
      <c r="J4" s="28"/>
    </row>
    <row r="5" spans="2:10" ht="16.5">
      <c r="B5" s="5"/>
      <c r="C5" s="5"/>
      <c r="D5" s="5"/>
      <c r="E5" s="140"/>
      <c r="F5" s="5"/>
      <c r="G5" s="140"/>
      <c r="H5" s="5"/>
      <c r="I5" s="5"/>
      <c r="J5" s="24" t="s">
        <v>38</v>
      </c>
    </row>
    <row r="6" spans="2:10" ht="16.5">
      <c r="B6" s="5"/>
      <c r="C6" s="5"/>
      <c r="D6" s="5"/>
      <c r="E6" s="140"/>
      <c r="F6" s="212" t="s">
        <v>115</v>
      </c>
      <c r="G6" s="212"/>
      <c r="H6" s="212"/>
      <c r="I6" s="75"/>
      <c r="J6" s="4"/>
    </row>
    <row r="7" spans="1:10" ht="16.5">
      <c r="A7" s="208" t="s">
        <v>34</v>
      </c>
      <c r="B7" s="209"/>
      <c r="C7" s="16"/>
      <c r="D7" s="21" t="s">
        <v>53</v>
      </c>
      <c r="E7" s="141"/>
      <c r="F7" s="21" t="s">
        <v>96</v>
      </c>
      <c r="G7" s="141"/>
      <c r="H7" s="21" t="s">
        <v>94</v>
      </c>
      <c r="I7" s="16"/>
      <c r="J7" s="21" t="s">
        <v>78</v>
      </c>
    </row>
    <row r="8" spans="1:10" ht="16.5">
      <c r="A8" s="153">
        <f>'3業務報告'!$D$3-1</f>
        <v>98</v>
      </c>
      <c r="B8" s="134" t="s">
        <v>101</v>
      </c>
      <c r="C8" s="14"/>
      <c r="D8" s="122">
        <v>5000000</v>
      </c>
      <c r="E8" s="121"/>
      <c r="F8" s="122">
        <v>0</v>
      </c>
      <c r="G8" s="121"/>
      <c r="H8" s="122">
        <v>-4103184</v>
      </c>
      <c r="I8" s="121"/>
      <c r="J8" s="120">
        <f>SUM(D8:H8)</f>
        <v>896816</v>
      </c>
    </row>
    <row r="9" spans="1:10" ht="16.5">
      <c r="A9" s="210" t="s">
        <v>116</v>
      </c>
      <c r="B9" s="211"/>
      <c r="C9" s="14"/>
      <c r="D9" s="30">
        <v>0</v>
      </c>
      <c r="E9" s="127"/>
      <c r="F9" s="30">
        <v>0</v>
      </c>
      <c r="G9" s="149"/>
      <c r="H9" s="30">
        <v>0</v>
      </c>
      <c r="I9" s="104"/>
      <c r="J9" s="87">
        <f>SUM(D9:H9)</f>
        <v>0</v>
      </c>
    </row>
    <row r="10" spans="1:10" s="13" customFormat="1" ht="16.5">
      <c r="A10" s="153">
        <f>'3業務報告'!$D$3-1</f>
        <v>98</v>
      </c>
      <c r="B10" s="134" t="s">
        <v>103</v>
      </c>
      <c r="C10" s="14"/>
      <c r="D10" s="43">
        <v>0</v>
      </c>
      <c r="E10" s="142"/>
      <c r="F10" s="43">
        <v>0</v>
      </c>
      <c r="G10" s="142"/>
      <c r="H10" s="43">
        <v>1462932</v>
      </c>
      <c r="I10" s="44"/>
      <c r="J10" s="152">
        <f>SUM(D10:H10)</f>
        <v>1462932</v>
      </c>
    </row>
    <row r="11" spans="1:10" ht="16.5">
      <c r="A11" s="153">
        <f>'3業務報告'!$D$3-1</f>
        <v>98</v>
      </c>
      <c r="B11" s="134" t="s">
        <v>102</v>
      </c>
      <c r="C11" s="14"/>
      <c r="D11" s="107">
        <f>SUM(D8:D10)</f>
        <v>5000000</v>
      </c>
      <c r="E11" s="127"/>
      <c r="F11" s="87">
        <f>SUM(F8:F10)</f>
        <v>0</v>
      </c>
      <c r="G11" s="149"/>
      <c r="H11" s="87">
        <f>SUM(H8:H10)</f>
        <v>-2640252</v>
      </c>
      <c r="I11" s="104"/>
      <c r="J11" s="106">
        <f>SUM(J8:J10)</f>
        <v>2359748</v>
      </c>
    </row>
    <row r="12" spans="1:10" ht="16.5">
      <c r="A12" s="13"/>
      <c r="B12" s="133"/>
      <c r="C12" s="14"/>
      <c r="D12" s="125"/>
      <c r="E12" s="126"/>
      <c r="F12" s="150"/>
      <c r="G12" s="151"/>
      <c r="H12" s="183"/>
      <c r="I12" s="104"/>
      <c r="J12" s="127"/>
    </row>
    <row r="13" spans="1:10" ht="16.5">
      <c r="A13" s="210" t="s">
        <v>116</v>
      </c>
      <c r="B13" s="211"/>
      <c r="C13" s="14"/>
      <c r="D13" s="30">
        <v>0</v>
      </c>
      <c r="E13" s="127"/>
      <c r="F13" s="30">
        <v>0</v>
      </c>
      <c r="G13" s="149"/>
      <c r="H13" s="30">
        <v>0</v>
      </c>
      <c r="I13" s="104"/>
      <c r="J13" s="87">
        <f>SUM(D13:H13)</f>
        <v>0</v>
      </c>
    </row>
    <row r="14" spans="1:10" ht="16.5">
      <c r="A14" s="154">
        <f>'3業務報告'!$D$3</f>
        <v>99</v>
      </c>
      <c r="B14" s="135" t="s">
        <v>103</v>
      </c>
      <c r="C14" s="14"/>
      <c r="D14" s="43">
        <v>0</v>
      </c>
      <c r="E14" s="142"/>
      <c r="F14" s="42">
        <v>0</v>
      </c>
      <c r="G14" s="142"/>
      <c r="H14" s="44">
        <v>399710</v>
      </c>
      <c r="I14" s="44"/>
      <c r="J14" s="152">
        <f>SUM(D14:H14)</f>
        <v>399710</v>
      </c>
    </row>
    <row r="15" spans="1:10" s="36" customFormat="1" ht="17.25" thickBot="1">
      <c r="A15" s="154">
        <f>'3業務報告'!$D$3</f>
        <v>99</v>
      </c>
      <c r="B15" s="135" t="s">
        <v>102</v>
      </c>
      <c r="C15" s="14"/>
      <c r="D15" s="119">
        <f>SUM(D11:D14)</f>
        <v>5000000</v>
      </c>
      <c r="E15" s="143">
        <f>SUM(E11-E13+E14)</f>
        <v>0</v>
      </c>
      <c r="F15" s="119">
        <f>SUM(F11:F14)</f>
        <v>0</v>
      </c>
      <c r="G15" s="143">
        <f>SUM(G11-G13+G14)</f>
        <v>0</v>
      </c>
      <c r="H15" s="119">
        <f>SUM(H11:H14)</f>
        <v>-2240542</v>
      </c>
      <c r="I15" s="42"/>
      <c r="J15" s="119">
        <f>SUM(J11:J14)</f>
        <v>2759458</v>
      </c>
    </row>
    <row r="16" spans="2:10" ht="17.25" thickTop="1">
      <c r="B16" s="33"/>
      <c r="C16" s="33"/>
      <c r="D16" s="32"/>
      <c r="E16" s="144"/>
      <c r="F16" s="32"/>
      <c r="G16" s="144"/>
      <c r="H16" s="32"/>
      <c r="I16" s="32"/>
      <c r="J16" s="35"/>
    </row>
    <row r="17" spans="2:10" ht="16.5">
      <c r="B17" s="14"/>
      <c r="C17" s="14"/>
      <c r="D17" s="15"/>
      <c r="E17" s="145"/>
      <c r="F17" s="15"/>
      <c r="G17" s="145"/>
      <c r="H17" s="15"/>
      <c r="I17" s="15"/>
      <c r="J17" s="15"/>
    </row>
    <row r="20" spans="2:11" ht="16.5">
      <c r="B20" s="189" t="s">
        <v>88</v>
      </c>
      <c r="C20" s="189"/>
      <c r="D20" s="189"/>
      <c r="E20" s="189"/>
      <c r="F20" s="189"/>
      <c r="G20" s="189"/>
      <c r="H20" s="189"/>
      <c r="I20" s="189"/>
      <c r="J20" s="189"/>
      <c r="K20" s="113"/>
    </row>
    <row r="22" spans="2:11" ht="16.5" customHeight="1">
      <c r="B22" s="186" t="s">
        <v>112</v>
      </c>
      <c r="C22" s="187"/>
      <c r="D22" s="187"/>
      <c r="E22" s="187"/>
      <c r="F22" s="187"/>
      <c r="G22" s="187"/>
      <c r="H22" s="187"/>
      <c r="I22" s="187"/>
      <c r="J22" s="187"/>
      <c r="K22" s="118"/>
    </row>
  </sheetData>
  <sheetProtection/>
  <mergeCells count="9">
    <mergeCell ref="A1:J1"/>
    <mergeCell ref="A2:J2"/>
    <mergeCell ref="A3:J3"/>
    <mergeCell ref="B22:J22"/>
    <mergeCell ref="B20:J20"/>
    <mergeCell ref="A7:B7"/>
    <mergeCell ref="A13:B13"/>
    <mergeCell ref="A9:B9"/>
    <mergeCell ref="F6:H6"/>
  </mergeCells>
  <printOptions horizontalCentered="1"/>
  <pageMargins left="0.5511811023622047" right="0.5511811023622047" top="1.15" bottom="0.1968503937007874" header="0.89" footer="0.5118110236220472"/>
  <pageSetup fitToHeight="1" fitToWidth="1"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K21"/>
  <sheetViews>
    <sheetView zoomScalePageLayoutView="0" workbookViewId="0" topLeftCell="A8">
      <selection activeCell="I11" sqref="I11"/>
    </sheetView>
  </sheetViews>
  <sheetFormatPr defaultColWidth="9.00390625" defaultRowHeight="16.5"/>
  <cols>
    <col min="4" max="4" width="15.75390625" style="0" customWidth="1"/>
    <col min="5" max="5" width="20.625" style="0" customWidth="1"/>
    <col min="6" max="6" width="46.50390625" style="0" customWidth="1"/>
  </cols>
  <sheetData>
    <row r="1" spans="1:6" s="137" customFormat="1" ht="21">
      <c r="A1" s="213" t="s">
        <v>132</v>
      </c>
      <c r="B1" s="213"/>
      <c r="C1" s="213"/>
      <c r="D1" s="213"/>
      <c r="E1" s="213"/>
      <c r="F1" s="213"/>
    </row>
    <row r="2" spans="1:11" s="52" customFormat="1" ht="16.5">
      <c r="A2" s="198" t="str">
        <f>'3業務報告'!A2</f>
        <v>財團法人奇幻文化藝術基金會</v>
      </c>
      <c r="B2" s="198"/>
      <c r="C2" s="198"/>
      <c r="D2" s="198"/>
      <c r="E2" s="198"/>
      <c r="F2" s="198"/>
      <c r="G2" s="28"/>
      <c r="H2" s="28"/>
      <c r="I2" s="28"/>
      <c r="J2" s="28"/>
      <c r="K2" s="28"/>
    </row>
    <row r="3" spans="1:11" s="52" customFormat="1" ht="16.5" customHeight="1">
      <c r="A3" s="218" t="s">
        <v>133</v>
      </c>
      <c r="B3" s="218"/>
      <c r="C3" s="218"/>
      <c r="D3" s="218"/>
      <c r="E3" s="218"/>
      <c r="F3" s="218"/>
      <c r="G3" s="116"/>
      <c r="H3" s="116"/>
      <c r="I3" s="116"/>
      <c r="J3" s="116"/>
      <c r="K3" s="116"/>
    </row>
    <row r="4" spans="1:11" s="52" customFormat="1" ht="16.5">
      <c r="A4" s="191" t="str">
        <f>"民國"&amp;'3業務報告'!$D$3&amp;"年度"</f>
        <v>民國99年度</v>
      </c>
      <c r="B4" s="219"/>
      <c r="C4" s="219"/>
      <c r="D4" s="219"/>
      <c r="E4" s="219"/>
      <c r="F4" s="219"/>
      <c r="G4" s="28"/>
      <c r="H4" s="28"/>
      <c r="I4" s="28"/>
      <c r="J4" s="28"/>
      <c r="K4" s="28"/>
    </row>
    <row r="5" spans="1:11" s="2" customFormat="1" ht="15.75">
      <c r="A5" s="159"/>
      <c r="B5" s="159"/>
      <c r="C5" s="159"/>
      <c r="D5" s="159"/>
      <c r="E5" s="159"/>
      <c r="F5" s="159"/>
      <c r="G5" s="159"/>
      <c r="H5" s="159"/>
      <c r="I5" s="159"/>
      <c r="J5" s="159"/>
      <c r="K5" s="159"/>
    </row>
    <row r="6" spans="1:6" s="2" customFormat="1" ht="69" customHeight="1">
      <c r="A6" s="138" t="s">
        <v>119</v>
      </c>
      <c r="B6" s="157" t="s">
        <v>120</v>
      </c>
      <c r="C6" s="157" t="s">
        <v>121</v>
      </c>
      <c r="D6" s="157" t="s">
        <v>122</v>
      </c>
      <c r="E6" s="157" t="s">
        <v>123</v>
      </c>
      <c r="F6" s="157" t="s">
        <v>124</v>
      </c>
    </row>
    <row r="7" spans="1:6" s="2" customFormat="1" ht="33.75" customHeight="1">
      <c r="A7" s="214" t="s">
        <v>125</v>
      </c>
      <c r="B7" s="156" t="s">
        <v>126</v>
      </c>
      <c r="C7" s="158"/>
      <c r="D7" s="163"/>
      <c r="E7" s="164"/>
      <c r="F7" s="160"/>
    </row>
    <row r="8" spans="1:6" s="2" customFormat="1" ht="33.75" customHeight="1">
      <c r="A8" s="217"/>
      <c r="B8" s="161"/>
      <c r="C8" s="158"/>
      <c r="D8" s="163"/>
      <c r="E8" s="164"/>
      <c r="F8" s="160"/>
    </row>
    <row r="9" spans="1:6" s="2" customFormat="1" ht="33.75" customHeight="1">
      <c r="A9" s="214" t="s">
        <v>127</v>
      </c>
      <c r="B9" s="156" t="s">
        <v>128</v>
      </c>
      <c r="C9" s="138" t="s">
        <v>129</v>
      </c>
      <c r="D9" s="163"/>
      <c r="E9" s="164">
        <v>63158</v>
      </c>
      <c r="F9" s="160"/>
    </row>
    <row r="10" spans="1:6" s="2" customFormat="1" ht="33.75" customHeight="1">
      <c r="A10" s="215"/>
      <c r="B10" s="170" t="s">
        <v>130</v>
      </c>
      <c r="C10" s="138" t="s">
        <v>129</v>
      </c>
      <c r="D10" s="163"/>
      <c r="E10" s="164">
        <v>5000000</v>
      </c>
      <c r="F10" s="160"/>
    </row>
    <row r="11" spans="1:6" s="2" customFormat="1" ht="33.75" customHeight="1">
      <c r="A11" s="216"/>
      <c r="B11" s="170" t="s">
        <v>140</v>
      </c>
      <c r="C11" s="158"/>
      <c r="D11" s="163"/>
      <c r="E11" s="164">
        <v>74035</v>
      </c>
      <c r="F11" s="160"/>
    </row>
    <row r="12" spans="1:6" s="2" customFormat="1" ht="33.75" customHeight="1">
      <c r="A12" s="216"/>
      <c r="B12" s="170" t="s">
        <v>141</v>
      </c>
      <c r="C12" s="158"/>
      <c r="D12" s="163"/>
      <c r="E12" s="164">
        <v>221676</v>
      </c>
      <c r="F12" s="160"/>
    </row>
    <row r="13" spans="1:6" s="2" customFormat="1" ht="33.75" customHeight="1">
      <c r="A13" s="216"/>
      <c r="B13" s="170" t="s">
        <v>142</v>
      </c>
      <c r="C13" s="158"/>
      <c r="D13" s="163"/>
      <c r="E13" s="164">
        <v>279771</v>
      </c>
      <c r="F13" s="160"/>
    </row>
    <row r="14" spans="1:6" s="2" customFormat="1" ht="33.75" customHeight="1">
      <c r="A14" s="162" t="s">
        <v>131</v>
      </c>
      <c r="B14" s="161"/>
      <c r="C14" s="161"/>
      <c r="D14" s="165"/>
      <c r="E14" s="166">
        <f>SUM(E9:E13)</f>
        <v>5638640</v>
      </c>
      <c r="F14" s="160"/>
    </row>
    <row r="18" spans="1:11" ht="16.5">
      <c r="A18" s="189" t="s">
        <v>88</v>
      </c>
      <c r="B18" s="189"/>
      <c r="C18" s="189"/>
      <c r="D18" s="189"/>
      <c r="E18" s="189"/>
      <c r="F18" s="189"/>
      <c r="G18" s="113"/>
      <c r="H18" s="113"/>
      <c r="I18" s="113"/>
      <c r="J18" s="113"/>
      <c r="K18" s="114"/>
    </row>
    <row r="19" spans="1:11" ht="16.5">
      <c r="A19" s="113"/>
      <c r="B19" s="113"/>
      <c r="C19" s="113"/>
      <c r="D19" s="113"/>
      <c r="E19" s="113"/>
      <c r="F19" s="113"/>
      <c r="G19" s="113"/>
      <c r="H19" s="113"/>
      <c r="I19" s="113"/>
      <c r="J19" s="113"/>
      <c r="K19" s="114"/>
    </row>
    <row r="20" spans="1:11" ht="16.5">
      <c r="A20" s="113"/>
      <c r="B20" s="113"/>
      <c r="C20" s="113"/>
      <c r="D20" s="113"/>
      <c r="E20" s="113"/>
      <c r="F20" s="113"/>
      <c r="G20" s="113"/>
      <c r="H20" s="113"/>
      <c r="I20" s="113"/>
      <c r="J20" s="113"/>
      <c r="K20" s="114"/>
    </row>
    <row r="21" spans="1:4" ht="15.75" customHeight="1">
      <c r="A21" s="201" t="s">
        <v>99</v>
      </c>
      <c r="B21" s="201"/>
      <c r="C21" s="201"/>
      <c r="D21" s="201"/>
    </row>
  </sheetData>
  <sheetProtection/>
  <mergeCells count="8">
    <mergeCell ref="A1:F1"/>
    <mergeCell ref="A18:F18"/>
    <mergeCell ref="A21:D21"/>
    <mergeCell ref="A9:A13"/>
    <mergeCell ref="A7:A8"/>
    <mergeCell ref="A2:F2"/>
    <mergeCell ref="A3:F3"/>
    <mergeCell ref="A4:F4"/>
  </mergeCells>
  <printOptions/>
  <pageMargins left="1.05" right="0.75" top="0.7" bottom="1" header="0.5" footer="0.5"/>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hsieh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EverShine</dc:creator>
  <cp:keywords/>
  <dc:description/>
  <cp:lastModifiedBy>Ariel</cp:lastModifiedBy>
  <cp:lastPrinted>2011-07-25T05:39:38Z</cp:lastPrinted>
  <dcterms:created xsi:type="dcterms:W3CDTF">2001-10-19T05:11:03Z</dcterms:created>
  <dcterms:modified xsi:type="dcterms:W3CDTF">2011-08-04T03:32:37Z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574211104</vt:i4>
  </property>
  <property fmtid="{D5CDD505-2E9C-101B-9397-08002B2CF9AE}" pid="3" name="_EmailSubject">
    <vt:lpwstr/>
  </property>
  <property fmtid="{D5CDD505-2E9C-101B-9397-08002B2CF9AE}" pid="4" name="_AuthorEmail">
    <vt:lpwstr>karlos928@pchome.com.tw</vt:lpwstr>
  </property>
  <property fmtid="{D5CDD505-2E9C-101B-9397-08002B2CF9AE}" pid="5" name="_AuthorEmailDisplayName">
    <vt:lpwstr>彥楨</vt:lpwstr>
  </property>
  <property fmtid="{D5CDD505-2E9C-101B-9397-08002B2CF9AE}" pid="6" name="_ReviewingToolsShownOnce">
    <vt:lpwstr/>
  </property>
</Properties>
</file>